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0"/>
  </bookViews>
  <sheets>
    <sheet name="прил.1" sheetId="1" r:id="rId1"/>
    <sheet name="прил3" sheetId="2" state="hidden" r:id="rId2"/>
    <sheet name="прил. 3" sheetId="3" r:id="rId3"/>
    <sheet name="прил. 4" sheetId="4" r:id="rId4"/>
    <sheet name="прил 2" sheetId="5" state="hidden" r:id="rId5"/>
    <sheet name="прил. 2" sheetId="6" r:id="rId6"/>
    <sheet name="прил. 5" sheetId="7" r:id="rId7"/>
  </sheets>
  <definedNames>
    <definedName name="_xlnm.Print_Area_3">"прилож"</definedName>
    <definedName name="_xlnm.Print_Area_4">'прил. 4'!$A$1:$H$792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<sst xmlns="http://schemas.openxmlformats.org/spreadsheetml/2006/main" count="4181" uniqueCount="462">
  <si>
    <t>Приложение 3</t>
  </si>
  <si>
    <t>(тыс. рублей)</t>
  </si>
  <si>
    <t>Наименование</t>
  </si>
  <si>
    <t>Рз</t>
  </si>
  <si>
    <t>ПРз</t>
  </si>
  <si>
    <t>ЦСР</t>
  </si>
  <si>
    <t>ВР</t>
  </si>
  <si>
    <t>Сумма</t>
  </si>
  <si>
    <t>ВСЕГО</t>
  </si>
  <si>
    <t>ОБЩЕГОСУДАРСТВЕННЫЕ ВОПРОСЫ</t>
  </si>
  <si>
    <t>01</t>
  </si>
  <si>
    <t>04</t>
  </si>
  <si>
    <t>0020000</t>
  </si>
  <si>
    <t>Центральный аппарат</t>
  </si>
  <si>
    <t>0020400</t>
  </si>
  <si>
    <t>500</t>
  </si>
  <si>
    <t>Уплата налога на имущество организаций и земельного налога</t>
  </si>
  <si>
    <t>0029500</t>
  </si>
  <si>
    <t>0020800</t>
  </si>
  <si>
    <t>07</t>
  </si>
  <si>
    <t>0200002</t>
  </si>
  <si>
    <t>Резервные фонды</t>
  </si>
  <si>
    <t>12</t>
  </si>
  <si>
    <t>Резервные фонды поселений</t>
  </si>
  <si>
    <t>0700500</t>
  </si>
  <si>
    <t>Прочие расходы</t>
  </si>
  <si>
    <t>013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</si>
  <si>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</si>
  <si>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</si>
  <si>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</si>
  <si>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</si>
  <si>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</si>
  <si>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</si>
  <si>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</si>
  <si>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Сельское хозяйство и рыболовство</t>
  </si>
  <si>
    <t>05</t>
  </si>
  <si>
    <t>006</t>
  </si>
  <si>
    <t>Субсидии бюджетам поселений на развитие уличной и дорожной сети</t>
  </si>
  <si>
    <t>09</t>
  </si>
  <si>
    <t>3150254</t>
  </si>
  <si>
    <t>Субсидии юридическим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</si>
  <si>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</si>
  <si>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</si>
  <si>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</si>
  <si>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</si>
  <si>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Образование</t>
  </si>
  <si>
    <t>Жилищное хозяйство</t>
  </si>
  <si>
    <t>3520200</t>
  </si>
  <si>
    <t>Расходы</t>
  </si>
  <si>
    <t>0980201</t>
  </si>
  <si>
    <t>Мероприятия в области коммунального хозяйства</t>
  </si>
  <si>
    <t>3530500</t>
  </si>
  <si>
    <t>Благоустройство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</si>
  <si>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</si>
  <si>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</si>
  <si>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</si>
  <si>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</si>
  <si>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</si>
  <si>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</si>
  <si>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</si>
  <si>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</si>
  <si>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Дошкольное образование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</si>
  <si>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</si>
  <si>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</si>
  <si>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</si>
  <si>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</si>
  <si>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</si>
  <si>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08</t>
  </si>
  <si>
    <t>4409900</t>
  </si>
  <si>
    <t>4429900</t>
  </si>
  <si>
    <t>Здравоохранение и спорт</t>
  </si>
  <si>
    <t>Здравоохранение</t>
  </si>
  <si>
    <t>4709900</t>
  </si>
  <si>
    <t>СОЦИАЛЬНАЯ ПОЛИТИКА</t>
  </si>
  <si>
    <t>10</t>
  </si>
  <si>
    <t>Социальные выплаты</t>
  </si>
  <si>
    <t>005</t>
  </si>
  <si>
    <t>Социальное обеспечение населения</t>
  </si>
  <si>
    <t xml:space="preserve">                         Приложение 1</t>
  </si>
  <si>
    <t>Код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</si>
  <si>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</si>
  <si>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</si>
  <si>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</si>
  <si>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</si>
  <si>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</si>
  <si>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</si>
  <si>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</si>
  <si>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</si>
  <si>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</si>
  <si>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</si>
  <si>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</si>
  <si>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</si>
  <si>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</si>
  <si>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</si>
  <si>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</si>
  <si>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</si>
  <si>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</si>
  <si>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</si>
  <si>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</si>
  <si>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</si>
  <si>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</si>
  <si>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</si>
  <si>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</si>
  <si>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</si>
  <si>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</si>
  <si>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</si>
  <si>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</si>
  <si>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</si>
  <si>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</si>
  <si>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</si>
  <si>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</si>
  <si>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</si>
  <si>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</si>
  <si>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</si>
  <si>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</si>
  <si>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</si>
  <si>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</si>
  <si>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</si>
  <si>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</si>
  <si>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</si>
  <si>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</si>
  <si>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</si>
  <si>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</si>
  <si>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</si>
  <si>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</si>
  <si>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</si>
  <si>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</si>
  <si>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</si>
  <si>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</si>
  <si>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</si>
  <si>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</si>
  <si>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</si>
  <si>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</si>
  <si>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</si>
  <si>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</si>
  <si>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Дотация на выравнивание уровня бюджетной обеспеченности</t>
  </si>
  <si>
    <t>000 2 02 02000 10 0000 151</t>
  </si>
  <si>
    <t xml:space="preserve">Субвенции бюджетам поселений на осуществление государственных полномочий 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</si>
  <si>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</si>
  <si>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</si>
  <si>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</si>
  <si>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</si>
  <si>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</si>
  <si>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</si>
  <si>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</si>
  <si>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</si>
  <si>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</si>
  <si>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</si>
  <si>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</si>
  <si>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</si>
  <si>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</si>
  <si>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</si>
  <si>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</si>
  <si>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</si>
  <si>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</si>
  <si>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</si>
  <si>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</si>
  <si>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</si>
  <si>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</si>
  <si>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</si>
  <si>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</si>
  <si>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</si>
  <si>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</si>
  <si>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</si>
  <si>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</si>
  <si>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</si>
  <si>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</si>
  <si>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</si>
  <si>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</si>
  <si>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</si>
  <si>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</si>
  <si>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</si>
  <si>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</si>
  <si>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</si>
  <si>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</si>
  <si>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</si>
  <si>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</si>
  <si>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</si>
  <si>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</si>
  <si>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</si>
  <si>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</si>
  <si>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</si>
  <si>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</si>
  <si>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</si>
  <si>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</si>
  <si>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</si>
  <si>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</si>
  <si>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(тыс.руб.)</t>
  </si>
  <si>
    <t>Адм</t>
  </si>
  <si>
    <t>ЭК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</si>
  <si>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</si>
  <si>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</si>
  <si>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945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</si>
  <si>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</si>
  <si>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</si>
  <si>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</si>
  <si>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</si>
  <si>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</si>
  <si>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</si>
  <si>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</si>
  <si>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</si>
  <si>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</si>
  <si>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</si>
  <si>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</si>
  <si>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</si>
  <si>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</si>
  <si>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</si>
  <si>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</si>
  <si>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</si>
  <si>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</si>
  <si>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</si>
  <si>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</si>
  <si>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</si>
  <si>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</si>
  <si>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</si>
  <si>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</si>
  <si>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</si>
  <si>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</si>
  <si>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</si>
  <si>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</si>
  <si>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</si>
  <si>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</si>
  <si>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</si>
  <si>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</si>
  <si>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Начисления на выплаты по оплате труда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</si>
  <si>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</si>
  <si>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</si>
  <si>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</si>
  <si>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</si>
  <si>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11</t>
  </si>
  <si>
    <t>290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</si>
  <si>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</si>
  <si>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</si>
  <si>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</si>
  <si>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</si>
  <si>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</si>
  <si>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2603000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</si>
  <si>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</si>
  <si>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</si>
  <si>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</si>
  <si>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 xml:space="preserve">Развитие уличной и дорожной сети 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</si>
  <si>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</si>
  <si>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3150268</t>
  </si>
  <si>
    <t>003</t>
  </si>
  <si>
    <t>ЖИЛИЩНО-КОММУНАЛЬНОЕ ХОЗЯЙСТВО</t>
  </si>
  <si>
    <t>Мероприятия в области жилищного хозяйства</t>
  </si>
  <si>
    <t>Работы, услуги по содержанию имущества</t>
  </si>
  <si>
    <t>безвозмездные перечисления организациям</t>
  </si>
  <si>
    <t>240</t>
  </si>
  <si>
    <t>Коммунальное хозяйство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</si>
  <si>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</si>
  <si>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</si>
  <si>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</si>
  <si>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</si>
  <si>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</si>
  <si>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</si>
  <si>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</si>
  <si>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4209900</t>
  </si>
  <si>
    <t>Школы-детские сады, школы начальные, неполные средние и средние</t>
  </si>
  <si>
    <t>4219900</t>
  </si>
  <si>
    <t>5201100</t>
  </si>
  <si>
    <t>КУЛЬТУРА</t>
  </si>
  <si>
    <t>КЛУБЫ</t>
  </si>
  <si>
    <t>4409500</t>
  </si>
  <si>
    <t>БИБЛИОТЕКИ</t>
  </si>
  <si>
    <t>4429500</t>
  </si>
  <si>
    <t>О9</t>
  </si>
  <si>
    <t>Больницы, клиники, госпитали, медико-санитарные части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</si>
  <si>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</si>
  <si>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</si>
  <si>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Пенсии, пособия, выплачиваемые организациями сектора государственного управления</t>
  </si>
  <si>
    <t xml:space="preserve">Оказание других видов социальной помощи </t>
  </si>
  <si>
    <t>Пособия по социальной помощи населению</t>
  </si>
  <si>
    <t>Приложение 4</t>
  </si>
  <si>
    <t>3150201</t>
  </si>
  <si>
    <t>Бюджетные инвестиции</t>
  </si>
  <si>
    <t>Доходы от продажи  материальных и нематериальных активов</t>
  </si>
  <si>
    <t>МЕЖБЮДЖЕТНЫЕ ТРАНСФЕРТЫ, ПОЛУЧАЕМЫЕ ИЗ ДРУГИХ БЮДЖЕТОВ БЮДЖЕТНОЙ СИСТЕМЫ РОССИЙСКОЙ ФЕДЕРАЦИИ</t>
  </si>
  <si>
    <t xml:space="preserve">Дотации бюджетам поселений в зависимости от выполнения социально-экономических показателей 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</si>
  <si>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</si>
  <si>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0980202</t>
  </si>
  <si>
    <t>Субсидии на поддержку животноводства</t>
  </si>
  <si>
    <t>Безвозмездные перечисления организациям</t>
  </si>
  <si>
    <t>Дополнительные меры социальной поддержки гражданам на возмещение части платы за места общего пользования</t>
  </si>
  <si>
    <t>Функционирование высшего должностного лица субъекта Российской Федерации и муниципального образования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</si>
  <si>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</si>
  <si>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</si>
  <si>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</si>
  <si>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</si>
  <si>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</si>
  <si>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</si>
  <si>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</si>
  <si>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</si>
  <si>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</si>
  <si>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</si>
  <si>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>1 11 05025 10 0000 120</t>
  </si>
  <si>
    <t>1 11 05035 10 0000 120</t>
  </si>
  <si>
    <t>1 15 02050 10 0000 140</t>
  </si>
  <si>
    <t>2 02 02042 10 0000 151</t>
  </si>
  <si>
    <t>2 02 02071 10 0000 151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</si>
  <si>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</si>
  <si>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</si>
  <si>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2 02 02080 10 0000 151</t>
  </si>
  <si>
    <t>2 02 02088 10 0001 151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</si>
  <si>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</si>
  <si>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</si>
  <si>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</si>
  <si>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</si>
  <si>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</si>
  <si>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</si>
  <si>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</si>
  <si>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</si>
  <si>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</si>
  <si>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</si>
  <si>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</si>
  <si>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</si>
  <si>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</si>
  <si>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2 07 05000 10 0000 180</t>
  </si>
  <si>
    <t>Прочие безвозмездные поступления в бюджеты поселений</t>
  </si>
  <si>
    <t>1 16 23050 10 0000 140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</si>
  <si>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</si>
  <si>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</si>
  <si>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</si>
  <si>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</si>
  <si>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</si>
  <si>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</si>
  <si>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</si>
  <si>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</si>
  <si>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 xml:space="preserve">от 29 декабря 2011 г. № 3                                               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</si>
  <si>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</si>
  <si>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Администрация  городского поселения Ковылкино Ковылкинского муниципального района РМ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</si>
  <si>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</si>
  <si>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</si>
  <si>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</si>
  <si>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</si>
  <si>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</si>
  <si>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</si>
  <si>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</si>
  <si>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</si>
  <si>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</si>
  <si>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</si>
  <si>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</si>
  <si>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</si>
  <si>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</si>
  <si>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</si>
  <si>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</si>
  <si>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</si>
  <si>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Субсидии бюджетам поселений на предоставление грантов в области науки, культуры, искусства и средств массовой информации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</si>
  <si>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</si>
  <si>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</si>
  <si>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</si>
  <si>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</si>
  <si>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</si>
  <si>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</si>
  <si>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</si>
  <si>
    <t xml:space="preserve">               (в новой редакции от 31.01.2012 г. № 2)</t>
  </si>
  <si>
    <t>Дотации бюджетам поселений в зависимости от выполнения социально-экономических показателей за 2011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</si>
  <si>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</si>
  <si>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>0980101</t>
  </si>
  <si>
    <t>900 1 11 05013 10 0000 120</t>
  </si>
  <si>
    <t>Муниципальная целевая программа «Энергосбережение и повышение энергетической эффективности в городском поселении Ковылкино Ковылкинского муниципального района РМ на 2012-2015 годы»</t>
  </si>
  <si>
    <t>3150255</t>
  </si>
  <si>
    <t>Мероприятия по развитию уличной и дорожной сети  из средств Дорожного фонда Республики Мордовия</t>
  </si>
  <si>
    <t>1020102</t>
  </si>
  <si>
    <t>Бюджетные инвестиции в объекты капитального строительства собственности муниципальных образований</t>
  </si>
  <si>
    <t>Обеспечение мероприятий по переселению граждан из ветхого и аварийного жилищного фонда в рамках празднования 1000-летия единения мордовского народа с народами Российского госудаства</t>
  </si>
  <si>
    <t>Дотации бюджетам поселений в зависимости от реализации алкогольной продукции по результатам работы за 2011 год</t>
  </si>
  <si>
    <t>Городская целевая программа «Комплексное благоустройство дворовых территорий в городском поселении Ковылкино на 2012-2014 годы»</t>
  </si>
  <si>
    <t>7950001</t>
  </si>
  <si>
    <t>Обеспечение мероприятий по переселению граждан из аварийного жилищного фонда за счет средств бюджета городского поселенияКовылкино за 2012 год</t>
  </si>
  <si>
    <t xml:space="preserve">ВЕДОМСТВЕННАЯ СТРУКТУРА РАСХОДОВ БЮДЖЕТА 
городского поселения Ковылкино  на 2013 год        
</t>
  </si>
  <si>
    <t>РАСПРЕДЕЛЕНИЕ РАСХОДОВ БЮДЖЕТА ГОРОДСКОГО ПОСЕЛЕНИЯ КОВЫЛКИНО НА 2013 ГОД ПО РАЗДЕЛАМ, ПОДРАЗДЕЛАМ, ЦЕЛЕВЫМ СТАТЬЯМ И ВИДАМ РАСХОДОВ ФУНКЦИОНАЛЬНОЙ КЛАССИФИКАЦИИ РАСХОДОВ БЮДЖЕТОВ РОССИЙСКОЙ ФЕДЕРАЦИИ</t>
  </si>
  <si>
    <t>ДОХОДЫ  БЮДЖЕТА  ГОРОДСКОГО ПОСЕЛЕНИЯ КОВЫЛКИНО КОВЫЛКИНСКОГО МУНИЦИПАЛЬНОГО РАЙОНА 
РЕСПУБЛИКИ МОРДОВИЯ НА 2013 ГОД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</si>
  <si>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</si>
  <si>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</si>
  <si>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1 14 02032 10 0000 410</t>
  </si>
  <si>
    <t>1 14 02032 10 0000 440</t>
  </si>
  <si>
    <t>Платежи, взимаемые организациями поселений за выполнение определенных функций</t>
  </si>
  <si>
    <t>Субсидии бюджетам поселений на предоставление грантов в области науки, культуры, искусства и средств массовой информации</t>
  </si>
  <si>
    <t>1 14 02033 10 0000 410</t>
  </si>
  <si>
    <t>1 14 02033 10 0000 440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</si>
  <si>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</si>
  <si>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Доходы бюджетов поселений от возврата остатков субсидий и субвенций прошлых лет небюджетными организациями</t>
  </si>
  <si>
    <t>2 02 04999 10 0000 151</t>
  </si>
  <si>
    <t xml:space="preserve">                                                  от 26 декабря 2012 г. № 5      </t>
  </si>
  <si>
    <t>Прочие межбюджетные трансферты, передаваемые бюджетам поселений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</si>
  <si>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</si>
  <si>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</si>
  <si>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2 02 02088 10 0002 151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</si>
  <si>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содействия реформированию жилищно-коммунального хозяйства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</si>
  <si>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</si>
  <si>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</si>
  <si>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</si>
  <si>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</si>
  <si>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</si>
  <si>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</si>
  <si>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</si>
  <si>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</si>
  <si>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</si>
  <si>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</si>
  <si>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</si>
  <si>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</si>
  <si>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</si>
  <si>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</si>
  <si>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</si>
  <si>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</si>
  <si>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</si>
  <si>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</si>
  <si>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</si>
  <si>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</si>
  <si>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</si>
  <si>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</si>
  <si>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</si>
  <si>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</si>
  <si>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</si>
  <si>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</si>
  <si>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</si>
  <si>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</si>
  <si>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</si>
  <si>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</si>
  <si>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</si>
  <si>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</si>
  <si>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</si>
  <si>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</si>
  <si>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</si>
  <si>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</si>
  <si>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Источники внутреннего финансирования дефицита  бюджета городского поселения Ковылкино Ковылкинского муниципального района на 2013 год</t>
  </si>
  <si>
    <t xml:space="preserve">                                                            от 26 декабря 2012 г. № 5      </t>
  </si>
  <si>
    <t>945 2 02 02077 10 0000 151</t>
  </si>
  <si>
    <t>945 2 02 03024 10 0000 151</t>
  </si>
  <si>
    <t>945 2 02 01001 10 0000 151</t>
  </si>
  <si>
    <t>Обеспечение мероприятий по переселению граждан из аварийного жилищного фонда за счет средств бюджета городского поселения Ковылкино</t>
  </si>
  <si>
    <t>900 1 14 06013 10 0000 430</t>
  </si>
  <si>
    <t>945 1 11  05035 10 0000 120</t>
  </si>
  <si>
    <t>945 2 02 04999 10 0000 151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</si>
  <si>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</si>
  <si>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</si>
  <si>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Субсидии бюджетам поселений на обеспечение мероприятий по капитальному ремонту многоквартирных домов за счет средств республиканского бюджета Республики Мордовия</t>
  </si>
  <si>
    <t>945 2 02 02088 10 0001 151</t>
  </si>
  <si>
    <t>945 2 02 02089 10 0001 151</t>
  </si>
  <si>
    <t>945 2 02 02088 10 0002 151</t>
  </si>
  <si>
    <t>945 2 02 02089 10 0002 151</t>
  </si>
  <si>
    <t>(в новой редакции от 28.06.2013 г. № 1)</t>
  </si>
  <si>
    <t>Обеспечение мероприятий по капитальному ремонту многоквартирных домов за счет средств республиканского бюджета Республики Мордовия</t>
  </si>
  <si>
    <t xml:space="preserve">Обеспечение мероприятий по капитальному ремонту многоквартирных домов за счет средств поступивших от государственной корпорации - Фонд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</si>
  <si>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</si>
  <si>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</si>
  <si>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0980102</t>
  </si>
  <si>
    <t>Обеспечение мероприятий по капитальному ремонту многоквартирных домов за счет средств бюджета городского поселения Ковылкино</t>
  </si>
  <si>
    <t>Обеспечение мероприятий по переселению граждан из ветхого и аварийного жилищного фонда за счет средств бюджета городского поселения Ковылкино (2012 год)</t>
  </si>
  <si>
    <t>Обеспечение мероприятий по строительству, модернизации, ремонту и содержанию автомобильных дорог общего пользования, в том числе дорог в поселениях (за исключением автомобильных дорог федерального значения)</t>
  </si>
  <si>
    <t>Обеспечение мероприятий по капитальному ремонту и ремонту дворовых территорий многоквартирных домов, проездов к дворовым территориям многоквартирных домов городского поселения Ковылкино</t>
  </si>
  <si>
    <t>3150271</t>
  </si>
  <si>
    <t>Обеспечение коммунальной и транспортной инфраструктурой земельных участков для жилищного строительства за счет средств бюджета городского поселения Ковылкино</t>
  </si>
  <si>
    <t>Утверждено</t>
  </si>
  <si>
    <t>Исполнено</t>
  </si>
  <si>
    <t>% исполнения</t>
  </si>
  <si>
    <t>945 1 17 00000 00 0000 000</t>
  </si>
  <si>
    <t>ПРОЧИЕ НЕНАЛОГОВЫЕ ДОХОДЫ</t>
  </si>
  <si>
    <t>945 1 17 05050 10 0000 180</t>
  </si>
  <si>
    <t>Прочие неналоговые доходы</t>
  </si>
  <si>
    <t xml:space="preserve">                                                  от 09 сентября 2013 г. № 2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</si>
</sst>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    &quot;;@\ "/>
    <numFmt numFmtId="166" formatCode="0.0"/>
    <numFmt numFmtId="167" formatCode="#,##0.0"/>
    <numFmt numFmtId="168" formatCode="#,##0.0;[Red]\-#,##0.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#,##0.000_ ;[Red]\-#,##0.00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>
      <alignment/>
      <protection/>
    </xf>
    <xf numFmtId="0" fontId="1" fillId="21" borderId="0">
      <alignment/>
      <protection/>
    </xf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3" borderId="0">
      <alignment/>
      <protection/>
    </xf>
    <xf numFmtId="0" fontId="1" fillId="26" borderId="0">
      <alignment/>
      <protection/>
    </xf>
    <xf numFmtId="0" fontId="1" fillId="29" borderId="0">
      <alignment/>
      <protection/>
    </xf>
    <xf numFmtId="0" fontId="2" fillId="30" borderId="0">
      <alignment/>
      <protection/>
    </xf>
    <xf numFmtId="0" fontId="2" fillId="27" borderId="0">
      <alignment/>
      <protection/>
    </xf>
    <xf numFmtId="0" fontId="2" fillId="28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7" borderId="0">
      <alignment/>
      <protection/>
    </xf>
    <xf numFmtId="0" fontId="3" fillId="21" borderId="0">
      <alignment/>
      <protection/>
    </xf>
    <xf numFmtId="0" fontId="4" fillId="38" borderId="1">
      <alignment/>
      <protection/>
    </xf>
    <xf numFmtId="0" fontId="5" fillId="39" borderId="2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8" fillId="22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25" borderId="1">
      <alignment/>
      <protection/>
    </xf>
    <xf numFmtId="0" fontId="13" fillId="0" borderId="6">
      <alignment/>
      <protection/>
    </xf>
    <xf numFmtId="0" fontId="14" fillId="40" borderId="0">
      <alignment/>
      <protection/>
    </xf>
    <xf numFmtId="0" fontId="6" fillId="0" borderId="0">
      <alignment/>
      <protection/>
    </xf>
    <xf numFmtId="0" fontId="6" fillId="41" borderId="7">
      <alignment/>
      <protection/>
    </xf>
    <xf numFmtId="0" fontId="15" fillId="38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10" applyNumberFormat="0" applyAlignment="0" applyProtection="0"/>
    <xf numFmtId="0" fontId="53" fillId="49" borderId="11" applyNumberFormat="0" applyAlignment="0" applyProtection="0"/>
    <xf numFmtId="0" fontId="54" fillId="49" borderId="10" applyNumberFormat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50" borderId="16" applyNumberFormat="0" applyAlignment="0" applyProtection="0"/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5" fontId="6" fillId="0" borderId="0">
      <alignment/>
      <protection/>
    </xf>
    <xf numFmtId="164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5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70" applyProtection="1">
      <alignment/>
      <protection locked="0"/>
    </xf>
    <xf numFmtId="0" fontId="6" fillId="0" borderId="0" xfId="70" applyFill="1" applyBorder="1" applyProtection="1">
      <alignment/>
      <protection locked="0"/>
    </xf>
    <xf numFmtId="0" fontId="23" fillId="0" borderId="0" xfId="70" applyFont="1" applyAlignment="1" applyProtection="1">
      <alignment horizontal="left" vertical="center"/>
      <protection locked="0"/>
    </xf>
    <xf numFmtId="0" fontId="23" fillId="0" borderId="0" xfId="70" applyFont="1" applyProtection="1">
      <alignment/>
      <protection locked="0"/>
    </xf>
    <xf numFmtId="0" fontId="6" fillId="0" borderId="0" xfId="70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center"/>
      <protection locked="0"/>
    </xf>
    <xf numFmtId="0" fontId="25" fillId="0" borderId="0" xfId="70" applyFont="1" applyFill="1" applyAlignment="1" applyProtection="1">
      <alignment horizontal="center"/>
      <protection locked="0"/>
    </xf>
    <xf numFmtId="0" fontId="21" fillId="0" borderId="0" xfId="70" applyFont="1" applyBorder="1" applyAlignment="1" applyProtection="1">
      <alignment horizontal="center"/>
      <protection locked="0"/>
    </xf>
    <xf numFmtId="0" fontId="23" fillId="0" borderId="0" xfId="70" applyFont="1" applyAlignment="1" applyProtection="1">
      <alignment horizontal="center"/>
      <protection locked="0"/>
    </xf>
    <xf numFmtId="0" fontId="27" fillId="0" borderId="0" xfId="70" applyFont="1" applyAlignment="1" applyProtection="1">
      <alignment horizontal="left" vertical="center" wrapText="1"/>
      <protection locked="0"/>
    </xf>
    <xf numFmtId="0" fontId="27" fillId="0" borderId="0" xfId="70" applyFont="1" applyAlignment="1" applyProtection="1">
      <alignment horizontal="center"/>
      <protection locked="0"/>
    </xf>
    <xf numFmtId="0" fontId="23" fillId="0" borderId="0" xfId="70" applyFont="1" applyBorder="1" applyProtection="1">
      <alignment/>
      <protection locked="0"/>
    </xf>
    <xf numFmtId="0" fontId="28" fillId="0" borderId="0" xfId="70" applyFont="1" applyProtection="1">
      <alignment/>
      <protection locked="0"/>
    </xf>
    <xf numFmtId="0" fontId="29" fillId="0" borderId="0" xfId="70" applyFont="1">
      <alignment/>
      <protection/>
    </xf>
    <xf numFmtId="0" fontId="28" fillId="0" borderId="0" xfId="70" applyFont="1" applyBorder="1" applyProtection="1">
      <alignment/>
      <protection locked="0"/>
    </xf>
    <xf numFmtId="0" fontId="30" fillId="0" borderId="0" xfId="70" applyFont="1">
      <alignment/>
      <protection/>
    </xf>
    <xf numFmtId="0" fontId="6" fillId="0" borderId="0" xfId="70" applyAlignment="1">
      <alignment/>
      <protection/>
    </xf>
    <xf numFmtId="49" fontId="21" fillId="0" borderId="0" xfId="70" applyNumberFormat="1" applyFont="1" applyAlignment="1" applyProtection="1">
      <alignment/>
      <protection locked="0"/>
    </xf>
    <xf numFmtId="0" fontId="22" fillId="0" borderId="0" xfId="70" applyFont="1" applyAlignment="1" applyProtection="1">
      <alignment/>
      <protection locked="0"/>
    </xf>
    <xf numFmtId="0" fontId="31" fillId="0" borderId="0" xfId="70" applyFont="1" applyBorder="1" applyAlignment="1">
      <alignment horizontal="left"/>
      <protection/>
    </xf>
    <xf numFmtId="0" fontId="20" fillId="0" borderId="19" xfId="70" applyFont="1" applyBorder="1" applyAlignment="1">
      <alignment horizontal="center" vertical="center"/>
      <protection/>
    </xf>
    <xf numFmtId="0" fontId="20" fillId="0" borderId="19" xfId="70" applyFont="1" applyBorder="1" applyAlignment="1">
      <alignment horizontal="center" vertical="center" wrapText="1"/>
      <protection/>
    </xf>
    <xf numFmtId="49" fontId="20" fillId="0" borderId="19" xfId="70" applyNumberFormat="1" applyFont="1" applyFill="1" applyBorder="1" applyAlignment="1">
      <alignment horizontal="center" vertical="center"/>
      <protection/>
    </xf>
    <xf numFmtId="49" fontId="20" fillId="0" borderId="19" xfId="70" applyNumberFormat="1" applyFont="1" applyBorder="1" applyAlignment="1">
      <alignment horizontal="left" vertical="top" wrapText="1"/>
      <protection/>
    </xf>
    <xf numFmtId="167" fontId="20" fillId="0" borderId="19" xfId="70" applyNumberFormat="1" applyFont="1" applyFill="1" applyBorder="1" applyAlignment="1">
      <alignment horizontal="right"/>
      <protection/>
    </xf>
    <xf numFmtId="0" fontId="30" fillId="0" borderId="0" xfId="70" applyFont="1" applyFill="1">
      <alignment/>
      <protection/>
    </xf>
    <xf numFmtId="49" fontId="20" fillId="0" borderId="19" xfId="70" applyNumberFormat="1" applyFont="1" applyFill="1" applyBorder="1" applyAlignment="1">
      <alignment horizontal="center" vertical="top" wrapText="1"/>
      <protection/>
    </xf>
    <xf numFmtId="49" fontId="20" fillId="0" borderId="19" xfId="70" applyNumberFormat="1" applyFont="1" applyFill="1" applyBorder="1" applyAlignment="1">
      <alignment horizontal="left" vertical="top" wrapText="1"/>
      <protection/>
    </xf>
    <xf numFmtId="49" fontId="21" fillId="0" borderId="19" xfId="70" applyNumberFormat="1" applyFont="1" applyFill="1" applyBorder="1" applyAlignment="1">
      <alignment horizontal="center" vertical="top" wrapText="1"/>
      <protection/>
    </xf>
    <xf numFmtId="49" fontId="21" fillId="0" borderId="19" xfId="70" applyNumberFormat="1" applyFont="1" applyFill="1" applyBorder="1" applyAlignment="1">
      <alignment horizontal="left" vertical="top" wrapText="1"/>
      <protection/>
    </xf>
    <xf numFmtId="167" fontId="21" fillId="0" borderId="19" xfId="70" applyNumberFormat="1" applyFont="1" applyFill="1" applyBorder="1" applyAlignment="1">
      <alignment horizontal="right"/>
      <protection/>
    </xf>
    <xf numFmtId="49" fontId="21" fillId="0" borderId="19" xfId="70" applyNumberFormat="1" applyFont="1" applyFill="1" applyBorder="1" applyAlignment="1">
      <alignment vertical="top" wrapText="1"/>
      <protection/>
    </xf>
    <xf numFmtId="49" fontId="20" fillId="0" borderId="19" xfId="70" applyNumberFormat="1" applyFont="1" applyFill="1" applyBorder="1" applyAlignment="1">
      <alignment vertical="top" wrapText="1"/>
      <protection/>
    </xf>
    <xf numFmtId="0" fontId="0" fillId="0" borderId="0" xfId="70" applyFont="1" applyProtection="1">
      <alignment/>
      <protection locked="0"/>
    </xf>
    <xf numFmtId="49" fontId="0" fillId="0" borderId="0" xfId="70" applyNumberFormat="1" applyFont="1" applyAlignment="1" applyProtection="1">
      <alignment horizontal="center"/>
      <protection locked="0"/>
    </xf>
    <xf numFmtId="49" fontId="0" fillId="0" borderId="0" xfId="70" applyNumberFormat="1" applyFont="1" applyProtection="1">
      <alignment/>
      <protection locked="0"/>
    </xf>
    <xf numFmtId="0" fontId="0" fillId="0" borderId="0" xfId="70" applyFont="1" applyFill="1" applyBorder="1" applyProtection="1">
      <alignment/>
      <protection locked="0"/>
    </xf>
    <xf numFmtId="0" fontId="0" fillId="55" borderId="0" xfId="70" applyFont="1" applyFill="1" applyAlignment="1" applyProtection="1">
      <alignment vertical="top" wrapText="1"/>
      <protection locked="0"/>
    </xf>
    <xf numFmtId="49" fontId="0" fillId="55" borderId="0" xfId="70" applyNumberFormat="1" applyFont="1" applyFill="1" applyAlignment="1" applyProtection="1">
      <alignment horizontal="center"/>
      <protection locked="0"/>
    </xf>
    <xf numFmtId="0" fontId="0" fillId="55" borderId="0" xfId="70" applyFont="1" applyFill="1" applyProtection="1">
      <alignment/>
      <protection locked="0"/>
    </xf>
    <xf numFmtId="49" fontId="0" fillId="55" borderId="0" xfId="70" applyNumberFormat="1" applyFont="1" applyFill="1" applyProtection="1">
      <alignment/>
      <protection locked="0"/>
    </xf>
    <xf numFmtId="0" fontId="24" fillId="0" borderId="0" xfId="70" applyFont="1" applyFill="1" applyBorder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67" fontId="19" fillId="0" borderId="0" xfId="70" applyNumberFormat="1" applyFont="1" applyFill="1" applyBorder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0" xfId="70" applyFont="1" applyFill="1" applyBorder="1" applyAlignment="1" applyProtection="1">
      <alignment vertical="top" wrapText="1"/>
      <protection locked="0"/>
    </xf>
    <xf numFmtId="0" fontId="24" fillId="0" borderId="0" xfId="70" applyFont="1" applyFill="1" applyBorder="1" applyAlignment="1" applyProtection="1">
      <alignment horizontal="center" wrapText="1"/>
      <protection locked="0"/>
    </xf>
    <xf numFmtId="49" fontId="24" fillId="0" borderId="0" xfId="70" applyNumberFormat="1" applyFont="1" applyFill="1" applyBorder="1" applyAlignment="1" applyProtection="1">
      <alignment horizontal="center" wrapText="1"/>
      <protection locked="0"/>
    </xf>
    <xf numFmtId="167" fontId="24" fillId="0" borderId="0" xfId="70" applyNumberFormat="1" applyFont="1" applyFill="1" applyBorder="1" applyAlignment="1" applyProtection="1">
      <alignment wrapText="1"/>
      <protection locked="0"/>
    </xf>
    <xf numFmtId="167" fontId="24" fillId="0" borderId="0" xfId="70" applyNumberFormat="1" applyFont="1" applyFill="1" applyBorder="1" applyProtection="1">
      <alignment/>
      <protection locked="0"/>
    </xf>
    <xf numFmtId="0" fontId="30" fillId="0" borderId="0" xfId="0" applyFont="1" applyAlignment="1">
      <alignment/>
    </xf>
    <xf numFmtId="0" fontId="30" fillId="0" borderId="0" xfId="70" applyFont="1" applyProtection="1">
      <alignment/>
      <protection locked="0"/>
    </xf>
    <xf numFmtId="49" fontId="30" fillId="0" borderId="0" xfId="70" applyNumberFormat="1" applyFont="1" applyAlignment="1" applyProtection="1">
      <alignment horizontal="center"/>
      <protection locked="0"/>
    </xf>
    <xf numFmtId="0" fontId="30" fillId="0" borderId="0" xfId="70" applyFont="1" applyFill="1" applyBorder="1" applyProtection="1">
      <alignment/>
      <protection locked="0"/>
    </xf>
    <xf numFmtId="0" fontId="30" fillId="55" borderId="0" xfId="70" applyFont="1" applyFill="1" applyAlignment="1" applyProtection="1">
      <alignment vertical="top" wrapText="1"/>
      <protection locked="0"/>
    </xf>
    <xf numFmtId="49" fontId="30" fillId="55" borderId="0" xfId="70" applyNumberFormat="1" applyFont="1" applyFill="1" applyAlignment="1" applyProtection="1">
      <alignment horizontal="center"/>
      <protection locked="0"/>
    </xf>
    <xf numFmtId="0" fontId="30" fillId="55" borderId="0" xfId="70" applyFont="1" applyFill="1" applyProtection="1">
      <alignment/>
      <protection locked="0"/>
    </xf>
    <xf numFmtId="49" fontId="30" fillId="55" borderId="0" xfId="70" applyNumberFormat="1" applyFont="1" applyFill="1" applyProtection="1">
      <alignment/>
      <protection locked="0"/>
    </xf>
    <xf numFmtId="0" fontId="33" fillId="56" borderId="20" xfId="70" applyFont="1" applyFill="1" applyBorder="1" applyAlignment="1" applyProtection="1">
      <alignment horizontal="center" vertical="top" wrapText="1"/>
      <protection locked="0"/>
    </xf>
    <xf numFmtId="49" fontId="33" fillId="56" borderId="20" xfId="70" applyNumberFormat="1" applyFont="1" applyFill="1" applyBorder="1" applyAlignment="1" applyProtection="1">
      <alignment horizontal="center"/>
      <protection locked="0"/>
    </xf>
    <xf numFmtId="0" fontId="25" fillId="57" borderId="20" xfId="70" applyFont="1" applyFill="1" applyBorder="1" applyAlignment="1" applyProtection="1">
      <alignment horizontal="left" vertical="center" wrapText="1"/>
      <protection locked="0"/>
    </xf>
    <xf numFmtId="49" fontId="25" fillId="57" borderId="20" xfId="70" applyNumberFormat="1" applyFont="1" applyFill="1" applyBorder="1" applyAlignment="1" applyProtection="1">
      <alignment horizontal="center" vertical="center" wrapText="1"/>
      <protection locked="0"/>
    </xf>
    <xf numFmtId="49" fontId="35" fillId="57" borderId="20" xfId="70" applyNumberFormat="1" applyFont="1" applyFill="1" applyBorder="1" applyAlignment="1" applyProtection="1">
      <alignment horizontal="center" vertical="center"/>
      <protection locked="0"/>
    </xf>
    <xf numFmtId="0" fontId="33" fillId="58" borderId="20" xfId="70" applyFont="1" applyFill="1" applyBorder="1" applyAlignment="1" applyProtection="1">
      <alignment wrapText="1"/>
      <protection locked="0"/>
    </xf>
    <xf numFmtId="49" fontId="33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wrapText="1"/>
      <protection locked="0"/>
    </xf>
    <xf numFmtId="0" fontId="33" fillId="59" borderId="20" xfId="96" applyFont="1" applyFill="1" applyBorder="1" applyAlignment="1">
      <alignment wrapText="1"/>
      <protection/>
    </xf>
    <xf numFmtId="49" fontId="33" fillId="59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Protection="1">
      <alignment/>
      <protection locked="0"/>
    </xf>
    <xf numFmtId="0" fontId="33" fillId="60" borderId="20" xfId="70" applyFont="1" applyFill="1" applyBorder="1" applyAlignment="1" applyProtection="1">
      <alignment vertical="top" wrapText="1"/>
      <protection locked="0"/>
    </xf>
    <xf numFmtId="49" fontId="33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70" applyFont="1" applyFill="1" applyBorder="1" applyAlignment="1" applyProtection="1">
      <alignment vertical="top" wrapText="1"/>
      <protection locked="0"/>
    </xf>
    <xf numFmtId="49" fontId="33" fillId="61" borderId="20" xfId="7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>
      <alignment/>
    </xf>
    <xf numFmtId="0" fontId="30" fillId="62" borderId="20" xfId="70" applyFont="1" applyFill="1" applyBorder="1" applyAlignment="1" applyProtection="1">
      <alignment vertical="top" wrapText="1"/>
      <protection locked="0"/>
    </xf>
    <xf numFmtId="49" fontId="30" fillId="62" borderId="20" xfId="70" applyNumberFormat="1" applyFont="1" applyFill="1" applyBorder="1" applyAlignment="1" applyProtection="1">
      <alignment horizontal="center" wrapText="1"/>
      <protection locked="0"/>
    </xf>
    <xf numFmtId="0" fontId="30" fillId="60" borderId="20" xfId="70" applyFont="1" applyFill="1" applyBorder="1" applyAlignment="1" applyProtection="1">
      <alignment vertical="top" wrapText="1"/>
      <protection locked="0"/>
    </xf>
    <xf numFmtId="49" fontId="30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96" applyFont="1" applyFill="1" applyBorder="1" applyAlignment="1">
      <alignment wrapText="1"/>
      <protection/>
    </xf>
    <xf numFmtId="49" fontId="33" fillId="61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wrapText="1"/>
      <protection/>
    </xf>
    <xf numFmtId="49" fontId="30" fillId="62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left" wrapText="1"/>
      <protection/>
    </xf>
    <xf numFmtId="167" fontId="33" fillId="0" borderId="0" xfId="70" applyNumberFormat="1" applyFont="1" applyFill="1" applyBorder="1" applyProtection="1">
      <alignment/>
      <protection locked="0"/>
    </xf>
    <xf numFmtId="0" fontId="30" fillId="0" borderId="0" xfId="70" applyFont="1" applyFill="1" applyBorder="1" applyAlignment="1" applyProtection="1">
      <alignment vertical="top" wrapText="1"/>
      <protection locked="0"/>
    </xf>
    <xf numFmtId="0" fontId="30" fillId="0" borderId="0" xfId="70" applyFont="1" applyFill="1" applyBorder="1" applyAlignment="1" applyProtection="1">
      <alignment horizontal="center" wrapText="1"/>
      <protection locked="0"/>
    </xf>
    <xf numFmtId="49" fontId="30" fillId="0" borderId="0" xfId="70" applyNumberFormat="1" applyFont="1" applyFill="1" applyBorder="1" applyAlignment="1" applyProtection="1">
      <alignment horizontal="center" wrapText="1"/>
      <protection locked="0"/>
    </xf>
    <xf numFmtId="167" fontId="30" fillId="0" borderId="0" xfId="70" applyNumberFormat="1" applyFont="1" applyFill="1" applyBorder="1" applyAlignment="1" applyProtection="1">
      <alignment wrapText="1"/>
      <protection locked="0"/>
    </xf>
    <xf numFmtId="167" fontId="30" fillId="0" borderId="0" xfId="70" applyNumberFormat="1" applyFont="1" applyFill="1" applyBorder="1" applyProtection="1">
      <alignment/>
      <protection locked="0"/>
    </xf>
    <xf numFmtId="0" fontId="36" fillId="61" borderId="20" xfId="70" applyFont="1" applyFill="1" applyBorder="1" applyAlignment="1">
      <alignment wrapText="1"/>
      <protection/>
    </xf>
    <xf numFmtId="0" fontId="30" fillId="59" borderId="20" xfId="0" applyFont="1" applyFill="1" applyBorder="1" applyAlignment="1" applyProtection="1">
      <alignment vertical="top" wrapText="1"/>
      <protection locked="0"/>
    </xf>
    <xf numFmtId="49" fontId="30" fillId="59" borderId="20" xfId="0" applyNumberFormat="1" applyFont="1" applyFill="1" applyBorder="1" applyAlignment="1" applyProtection="1">
      <alignment horizontal="center" wrapText="1"/>
      <protection locked="0"/>
    </xf>
    <xf numFmtId="0" fontId="30" fillId="61" borderId="20" xfId="0" applyFont="1" applyFill="1" applyBorder="1" applyAlignment="1" applyProtection="1">
      <alignment vertical="top" wrapText="1"/>
      <protection locked="0"/>
    </xf>
    <xf numFmtId="49" fontId="30" fillId="61" borderId="20" xfId="0" applyNumberFormat="1" applyFont="1" applyFill="1" applyBorder="1" applyAlignment="1" applyProtection="1">
      <alignment horizontal="center" wrapText="1"/>
      <protection locked="0"/>
    </xf>
    <xf numFmtId="0" fontId="30" fillId="60" borderId="20" xfId="0" applyFont="1" applyFill="1" applyBorder="1" applyAlignment="1" applyProtection="1">
      <alignment vertical="top" wrapText="1"/>
      <protection locked="0"/>
    </xf>
    <xf numFmtId="49" fontId="30" fillId="60" borderId="20" xfId="0" applyNumberFormat="1" applyFont="1" applyFill="1" applyBorder="1" applyAlignment="1" applyProtection="1">
      <alignment horizontal="center" wrapText="1"/>
      <protection locked="0"/>
    </xf>
    <xf numFmtId="0" fontId="36" fillId="59" borderId="20" xfId="70" applyFont="1" applyFill="1" applyBorder="1" applyAlignment="1" applyProtection="1">
      <alignment vertical="top" wrapText="1"/>
      <protection locked="0"/>
    </xf>
    <xf numFmtId="49" fontId="33" fillId="59" borderId="20" xfId="96" applyNumberFormat="1" applyFont="1" applyFill="1" applyBorder="1" applyAlignment="1">
      <alignment horizontal="center"/>
      <protection/>
    </xf>
    <xf numFmtId="49" fontId="30" fillId="61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Alignment="1" applyProtection="1">
      <alignment vertical="top" wrapText="1"/>
      <protection locked="0"/>
    </xf>
    <xf numFmtId="0" fontId="33" fillId="0" borderId="0" xfId="70" applyFont="1" applyFill="1" applyBorder="1" applyAlignment="1" applyProtection="1">
      <alignment horizontal="center" wrapText="1"/>
      <protection locked="0"/>
    </xf>
    <xf numFmtId="49" fontId="33" fillId="0" borderId="0" xfId="70" applyNumberFormat="1" applyFont="1" applyFill="1" applyBorder="1" applyAlignment="1" applyProtection="1">
      <alignment horizontal="center" wrapText="1"/>
      <protection locked="0"/>
    </xf>
    <xf numFmtId="167" fontId="33" fillId="0" borderId="0" xfId="70" applyNumberFormat="1" applyFont="1" applyFill="1" applyBorder="1" applyAlignment="1" applyProtection="1">
      <alignment wrapText="1"/>
      <protection locked="0"/>
    </xf>
    <xf numFmtId="0" fontId="33" fillId="58" borderId="20" xfId="97" applyFont="1" applyFill="1" applyBorder="1" applyAlignment="1">
      <alignment horizontal="left" wrapText="1"/>
      <protection/>
    </xf>
    <xf numFmtId="49" fontId="30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horizontal="center" vertical="center" wrapText="1"/>
      <protection locked="0"/>
    </xf>
    <xf numFmtId="0" fontId="33" fillId="59" borderId="20" xfId="97" applyFont="1" applyFill="1" applyBorder="1" applyAlignment="1">
      <alignment wrapText="1"/>
      <protection/>
    </xf>
    <xf numFmtId="0" fontId="36" fillId="61" borderId="20" xfId="97" applyFont="1" applyFill="1" applyBorder="1" applyAlignment="1">
      <alignment wrapText="1"/>
      <protection/>
    </xf>
    <xf numFmtId="0" fontId="30" fillId="62" borderId="20" xfId="97" applyFont="1" applyFill="1" applyBorder="1" applyAlignment="1">
      <alignment wrapText="1"/>
      <protection/>
    </xf>
    <xf numFmtId="49" fontId="33" fillId="62" borderId="20" xfId="70" applyNumberFormat="1" applyFont="1" applyFill="1" applyBorder="1" applyAlignment="1" applyProtection="1">
      <alignment horizontal="center" wrapText="1"/>
      <protection locked="0"/>
    </xf>
    <xf numFmtId="0" fontId="30" fillId="62" borderId="20" xfId="97" applyFont="1" applyFill="1" applyBorder="1" applyAlignment="1">
      <alignment horizontal="left" wrapText="1"/>
      <protection/>
    </xf>
    <xf numFmtId="0" fontId="33" fillId="59" borderId="20" xfId="70" applyFont="1" applyFill="1" applyBorder="1" applyAlignment="1" applyProtection="1">
      <alignment vertical="top" wrapText="1"/>
      <protection locked="0"/>
    </xf>
    <xf numFmtId="0" fontId="36" fillId="61" borderId="20" xfId="70" applyFont="1" applyFill="1" applyBorder="1" applyAlignment="1" applyProtection="1">
      <alignment wrapText="1"/>
      <protection locked="0"/>
    </xf>
    <xf numFmtId="0" fontId="30" fillId="62" borderId="20" xfId="70" applyFont="1" applyFill="1" applyBorder="1">
      <alignment/>
      <protection/>
    </xf>
    <xf numFmtId="0" fontId="30" fillId="62" borderId="20" xfId="70" applyFont="1" applyFill="1" applyBorder="1" applyAlignment="1" applyProtection="1">
      <alignment wrapText="1"/>
      <protection locked="0"/>
    </xf>
    <xf numFmtId="0" fontId="33" fillId="59" borderId="20" xfId="70" applyFont="1" applyFill="1" applyBorder="1" applyAlignment="1" applyProtection="1">
      <alignment wrapText="1"/>
      <protection locked="0"/>
    </xf>
    <xf numFmtId="0" fontId="33" fillId="61" borderId="20" xfId="0" applyFont="1" applyFill="1" applyBorder="1" applyAlignment="1">
      <alignment horizontal="center"/>
    </xf>
    <xf numFmtId="0" fontId="36" fillId="60" borderId="20" xfId="70" applyFont="1" applyFill="1" applyBorder="1" applyAlignment="1" applyProtection="1">
      <alignment horizontal="left" vertical="top" wrapText="1"/>
      <protection locked="0"/>
    </xf>
    <xf numFmtId="49" fontId="33" fillId="62" borderId="20" xfId="70" applyNumberFormat="1" applyFont="1" applyFill="1" applyBorder="1" applyAlignment="1" applyProtection="1">
      <alignment horizontal="center"/>
      <protection locked="0"/>
    </xf>
    <xf numFmtId="0" fontId="33" fillId="61" borderId="20" xfId="96" applyFont="1" applyFill="1" applyBorder="1" applyAlignment="1">
      <alignment horizontal="center"/>
      <protection/>
    </xf>
    <xf numFmtId="0" fontId="30" fillId="60" borderId="20" xfId="96" applyFont="1" applyFill="1" applyBorder="1" applyAlignment="1">
      <alignment wrapText="1"/>
      <protection/>
    </xf>
    <xf numFmtId="0" fontId="30" fillId="62" borderId="20" xfId="96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center" wrapText="1"/>
      <protection/>
    </xf>
    <xf numFmtId="49" fontId="36" fillId="61" borderId="20" xfId="70" applyNumberFormat="1" applyFont="1" applyFill="1" applyBorder="1" applyAlignment="1" applyProtection="1">
      <alignment vertical="top" wrapText="1" shrinkToFit="1"/>
      <protection locked="0"/>
    </xf>
    <xf numFmtId="49" fontId="33" fillId="61" borderId="20" xfId="97" applyNumberFormat="1" applyFont="1" applyFill="1" applyBorder="1" applyAlignment="1">
      <alignment horizontal="center"/>
      <protection/>
    </xf>
    <xf numFmtId="49" fontId="30" fillId="60" borderId="20" xfId="97" applyNumberFormat="1" applyFont="1" applyFill="1" applyBorder="1" applyAlignment="1">
      <alignment horizontal="center"/>
      <protection/>
    </xf>
    <xf numFmtId="0" fontId="30" fillId="60" borderId="20" xfId="97" applyFont="1" applyFill="1" applyBorder="1" applyAlignment="1">
      <alignment wrapText="1"/>
      <protection/>
    </xf>
    <xf numFmtId="0" fontId="30" fillId="60" borderId="20" xfId="97" applyFont="1" applyFill="1" applyBorder="1" applyAlignment="1">
      <alignment horizontal="center" wrapText="1"/>
      <protection/>
    </xf>
    <xf numFmtId="0" fontId="36" fillId="61" borderId="20" xfId="97" applyFont="1" applyFill="1" applyBorder="1" applyAlignment="1">
      <alignment horizontal="left" wrapText="1"/>
      <protection/>
    </xf>
    <xf numFmtId="0" fontId="33" fillId="61" borderId="20" xfId="97" applyFont="1" applyFill="1" applyBorder="1" applyAlignment="1">
      <alignment horizontal="center" wrapText="1"/>
      <protection/>
    </xf>
    <xf numFmtId="0" fontId="36" fillId="60" borderId="20" xfId="70" applyFont="1" applyFill="1" applyBorder="1" applyAlignment="1" applyProtection="1">
      <alignment vertical="top" wrapText="1"/>
      <protection locked="0"/>
    </xf>
    <xf numFmtId="0" fontId="36" fillId="60" borderId="20" xfId="96" applyFont="1" applyFill="1" applyBorder="1" applyAlignment="1">
      <alignment wrapText="1"/>
      <protection/>
    </xf>
    <xf numFmtId="49" fontId="33" fillId="60" borderId="20" xfId="96" applyNumberFormat="1" applyFont="1" applyFill="1" applyBorder="1" applyAlignment="1">
      <alignment horizontal="center"/>
      <protection/>
    </xf>
    <xf numFmtId="49" fontId="33" fillId="59" borderId="20" xfId="70" applyNumberFormat="1" applyFont="1" applyFill="1" applyBorder="1" applyAlignment="1" applyProtection="1">
      <alignment horizontal="center" vertical="center" wrapText="1"/>
      <protection locked="0"/>
    </xf>
    <xf numFmtId="49" fontId="33" fillId="59" borderId="20" xfId="70" applyNumberFormat="1" applyFont="1" applyFill="1" applyBorder="1" applyAlignment="1" applyProtection="1">
      <alignment wrapText="1"/>
      <protection locked="0"/>
    </xf>
    <xf numFmtId="0" fontId="38" fillId="60" borderId="20" xfId="70" applyFont="1" applyFill="1" applyBorder="1" applyAlignment="1" applyProtection="1">
      <alignment vertical="top" wrapText="1"/>
      <protection locked="0"/>
    </xf>
    <xf numFmtId="0" fontId="30" fillId="60" borderId="20" xfId="70" applyFont="1" applyFill="1" applyBorder="1" applyAlignment="1" applyProtection="1">
      <alignment wrapText="1"/>
      <protection locked="0"/>
    </xf>
    <xf numFmtId="0" fontId="39" fillId="60" borderId="20" xfId="70" applyFont="1" applyFill="1" applyBorder="1" applyAlignment="1" applyProtection="1">
      <alignment vertical="top" wrapText="1"/>
      <protection locked="0"/>
    </xf>
    <xf numFmtId="49" fontId="37" fillId="60" borderId="20" xfId="70" applyNumberFormat="1" applyFont="1" applyFill="1" applyBorder="1" applyAlignment="1" applyProtection="1">
      <alignment horizontal="center" wrapText="1"/>
      <protection locked="0"/>
    </xf>
    <xf numFmtId="0" fontId="37" fillId="0" borderId="0" xfId="70" applyFont="1" applyFill="1" applyBorder="1" applyProtection="1">
      <alignment/>
      <protection locked="0"/>
    </xf>
    <xf numFmtId="0" fontId="30" fillId="61" borderId="20" xfId="70" applyFont="1" applyFill="1" applyBorder="1" applyAlignment="1" applyProtection="1">
      <alignment vertical="top" wrapText="1"/>
      <protection locked="0"/>
    </xf>
    <xf numFmtId="49" fontId="33" fillId="58" borderId="20" xfId="70" applyNumberFormat="1" applyFont="1" applyFill="1" applyBorder="1" applyAlignment="1" applyProtection="1">
      <alignment horizontal="center"/>
      <protection locked="0"/>
    </xf>
    <xf numFmtId="49" fontId="33" fillId="58" borderId="20" xfId="70" applyNumberFormat="1" applyFont="1" applyFill="1" applyBorder="1" applyProtection="1">
      <alignment/>
      <protection locked="0"/>
    </xf>
    <xf numFmtId="0" fontId="33" fillId="59" borderId="20" xfId="97" applyFont="1" applyFill="1" applyBorder="1" applyAlignment="1">
      <alignment horizontal="left" wrapText="1"/>
      <protection/>
    </xf>
    <xf numFmtId="49" fontId="33" fillId="59" borderId="20" xfId="70" applyNumberFormat="1" applyFont="1" applyFill="1" applyBorder="1" applyAlignment="1" applyProtection="1">
      <alignment horizontal="center"/>
      <protection locked="0"/>
    </xf>
    <xf numFmtId="49" fontId="33" fillId="59" borderId="20" xfId="70" applyNumberFormat="1" applyFont="1" applyFill="1" applyBorder="1" applyProtection="1">
      <alignment/>
      <protection locked="0"/>
    </xf>
    <xf numFmtId="49" fontId="30" fillId="62" borderId="20" xfId="97" applyNumberFormat="1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 wrapText="1"/>
      <protection/>
    </xf>
    <xf numFmtId="0" fontId="33" fillId="59" borderId="20" xfId="96" applyFont="1" applyFill="1" applyBorder="1" applyAlignment="1">
      <alignment horizontal="center"/>
      <protection/>
    </xf>
    <xf numFmtId="0" fontId="33" fillId="59" borderId="20" xfId="96" applyFont="1" applyFill="1" applyBorder="1" applyAlignment="1">
      <alignment horizontal="center" wrapText="1"/>
      <protection/>
    </xf>
    <xf numFmtId="0" fontId="33" fillId="61" borderId="20" xfId="96" applyFont="1" applyFill="1" applyBorder="1" applyAlignment="1">
      <alignment horizontal="center" wrapText="1"/>
      <protection/>
    </xf>
    <xf numFmtId="49" fontId="30" fillId="0" borderId="0" xfId="70" applyNumberFormat="1" applyFont="1" applyProtection="1">
      <alignment/>
      <protection locked="0"/>
    </xf>
    <xf numFmtId="49" fontId="30" fillId="58" borderId="20" xfId="70" applyNumberFormat="1" applyFont="1" applyFill="1" applyBorder="1" applyAlignment="1" applyProtection="1">
      <alignment wrapText="1"/>
      <protection locked="0"/>
    </xf>
    <xf numFmtId="2" fontId="30" fillId="0" borderId="20" xfId="0" applyNumberFormat="1" applyFont="1" applyFill="1" applyBorder="1" applyAlignment="1" applyProtection="1">
      <alignment vertical="top" wrapText="1"/>
      <protection locked="0"/>
    </xf>
    <xf numFmtId="2" fontId="33" fillId="0" borderId="20" xfId="0" applyNumberFormat="1" applyFont="1" applyFill="1" applyBorder="1" applyAlignment="1" applyProtection="1">
      <alignment vertical="top" wrapText="1"/>
      <protection locked="0"/>
    </xf>
    <xf numFmtId="49" fontId="30" fillId="0" borderId="20" xfId="0" applyNumberFormat="1" applyFont="1" applyFill="1" applyBorder="1" applyAlignment="1" applyProtection="1">
      <alignment horizontal="center" wrapText="1"/>
      <protection locked="0"/>
    </xf>
    <xf numFmtId="49" fontId="33" fillId="0" borderId="20" xfId="0" applyNumberFormat="1" applyFont="1" applyFill="1" applyBorder="1" applyAlignment="1" applyProtection="1">
      <alignment horizontal="center" wrapText="1"/>
      <protection locked="0"/>
    </xf>
    <xf numFmtId="2" fontId="30" fillId="63" borderId="20" xfId="0" applyNumberFormat="1" applyFont="1" applyFill="1" applyBorder="1" applyAlignment="1" applyProtection="1">
      <alignment vertical="top" wrapText="1"/>
      <protection locked="0"/>
    </xf>
    <xf numFmtId="0" fontId="33" fillId="62" borderId="20" xfId="70" applyFont="1" applyFill="1" applyBorder="1" applyAlignment="1" applyProtection="1">
      <alignment horizontal="center" vertical="center"/>
      <protection locked="0"/>
    </xf>
    <xf numFmtId="167" fontId="33" fillId="57" borderId="20" xfId="70" applyNumberFormat="1" applyFont="1" applyFill="1" applyBorder="1" applyAlignment="1" applyProtection="1">
      <alignment horizontal="left" vertical="center"/>
      <protection/>
    </xf>
    <xf numFmtId="0" fontId="33" fillId="59" borderId="20" xfId="70" applyFont="1" applyFill="1" applyBorder="1" applyAlignment="1" applyProtection="1">
      <alignment vertical="center" wrapText="1"/>
      <protection locked="0"/>
    </xf>
    <xf numFmtId="0" fontId="30" fillId="62" borderId="20" xfId="70" applyFont="1" applyFill="1" applyBorder="1" applyAlignment="1">
      <alignment vertical="center"/>
      <protection/>
    </xf>
    <xf numFmtId="0" fontId="30" fillId="62" borderId="20" xfId="70" applyFont="1" applyFill="1" applyBorder="1" applyAlignment="1">
      <alignment wrapText="1"/>
      <protection/>
    </xf>
    <xf numFmtId="0" fontId="33" fillId="62" borderId="20" xfId="70" applyFont="1" applyFill="1" applyBorder="1" applyAlignment="1">
      <alignment wrapText="1"/>
      <protection/>
    </xf>
    <xf numFmtId="49" fontId="30" fillId="62" borderId="20" xfId="70" applyNumberFormat="1" applyFont="1" applyFill="1" applyBorder="1" applyAlignment="1" applyProtection="1">
      <alignment horizontal="left" vertical="center"/>
      <protection locked="0"/>
    </xf>
    <xf numFmtId="0" fontId="34" fillId="62" borderId="20" xfId="70" applyFont="1" applyFill="1" applyBorder="1" applyAlignment="1">
      <alignment vertical="center"/>
      <protection/>
    </xf>
    <xf numFmtId="0" fontId="30" fillId="62" borderId="20" xfId="70" applyNumberFormat="1" applyFont="1" applyFill="1" applyBorder="1" applyAlignment="1">
      <alignment wrapText="1"/>
      <protection/>
    </xf>
    <xf numFmtId="0" fontId="33" fillId="59" borderId="20" xfId="70" applyFont="1" applyFill="1" applyBorder="1" applyAlignment="1" applyProtection="1">
      <alignment horizontal="left" vertical="center"/>
      <protection locked="0"/>
    </xf>
    <xf numFmtId="0" fontId="30" fillId="62" borderId="20" xfId="70" applyFont="1" applyFill="1" applyBorder="1" applyAlignment="1">
      <alignment horizontal="left" vertical="center"/>
      <protection/>
    </xf>
    <xf numFmtId="0" fontId="33" fillId="64" borderId="20" xfId="70" applyFont="1" applyFill="1" applyBorder="1" applyAlignment="1" applyProtection="1">
      <alignment horizontal="left" vertical="center" wrapText="1" shrinkToFit="1"/>
      <protection locked="0"/>
    </xf>
    <xf numFmtId="0" fontId="33" fillId="64" borderId="20" xfId="70" applyFont="1" applyFill="1" applyBorder="1" applyAlignment="1" applyProtection="1">
      <alignment vertical="top" wrapText="1" shrinkToFit="1"/>
      <protection locked="0"/>
    </xf>
    <xf numFmtId="0" fontId="30" fillId="62" borderId="20" xfId="70" applyFont="1" applyFill="1" applyBorder="1" applyAlignment="1" applyProtection="1">
      <alignment horizontal="left" vertical="center"/>
      <protection locked="0"/>
    </xf>
    <xf numFmtId="0" fontId="30" fillId="62" borderId="20" xfId="70" applyFont="1" applyFill="1" applyBorder="1" applyAlignment="1" applyProtection="1">
      <alignment horizontal="left" vertical="center" wrapText="1" shrinkToFit="1"/>
      <protection locked="0"/>
    </xf>
    <xf numFmtId="0" fontId="36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0" xfId="0" applyFont="1" applyFill="1" applyBorder="1" applyAlignment="1">
      <alignment horizontal="justify"/>
    </xf>
    <xf numFmtId="0" fontId="21" fillId="0" borderId="20" xfId="0" applyNumberFormat="1" applyFont="1" applyFill="1" applyBorder="1" applyAlignment="1">
      <alignment horizontal="justify" vertical="center" wrapText="1"/>
    </xf>
    <xf numFmtId="0" fontId="21" fillId="0" borderId="20" xfId="70" applyFont="1" applyFill="1" applyBorder="1" applyAlignment="1">
      <alignment vertical="center" wrapText="1"/>
      <protection/>
    </xf>
    <xf numFmtId="49" fontId="21" fillId="0" borderId="20" xfId="7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wrapText="1"/>
    </xf>
    <xf numFmtId="0" fontId="21" fillId="0" borderId="0" xfId="0" applyFont="1" applyAlignment="1">
      <alignment horizontal="left"/>
    </xf>
    <xf numFmtId="174" fontId="30" fillId="0" borderId="0" xfId="70" applyNumberFormat="1" applyFont="1" applyFill="1" applyBorder="1" applyProtection="1">
      <alignment/>
      <protection locked="0"/>
    </xf>
    <xf numFmtId="174" fontId="30" fillId="0" borderId="0" xfId="0" applyNumberFormat="1" applyFont="1" applyAlignment="1">
      <alignment/>
    </xf>
    <xf numFmtId="0" fontId="36" fillId="0" borderId="20" xfId="70" applyFont="1" applyFill="1" applyBorder="1" applyAlignment="1" applyProtection="1">
      <alignment vertical="top" wrapText="1"/>
      <protection locked="0"/>
    </xf>
    <xf numFmtId="49" fontId="33" fillId="0" borderId="20" xfId="70" applyNumberFormat="1" applyFont="1" applyFill="1" applyBorder="1" applyAlignment="1" applyProtection="1">
      <alignment horizontal="center" wrapText="1"/>
      <protection locked="0"/>
    </xf>
    <xf numFmtId="0" fontId="30" fillId="0" borderId="20" xfId="70" applyFont="1" applyFill="1" applyBorder="1" applyAlignment="1" applyProtection="1">
      <alignment vertical="top" wrapText="1"/>
      <protection locked="0"/>
    </xf>
    <xf numFmtId="49" fontId="30" fillId="0" borderId="20" xfId="70" applyNumberFormat="1" applyFont="1" applyFill="1" applyBorder="1" applyAlignment="1" applyProtection="1">
      <alignment horizontal="center" wrapText="1"/>
      <protection locked="0"/>
    </xf>
    <xf numFmtId="0" fontId="30" fillId="0" borderId="20" xfId="70" applyFont="1" applyFill="1" applyBorder="1" applyAlignment="1" applyProtection="1">
      <alignment wrapText="1"/>
      <protection locked="0"/>
    </xf>
    <xf numFmtId="0" fontId="30" fillId="0" borderId="20" xfId="0" applyFont="1" applyFill="1" applyBorder="1" applyAlignment="1" applyProtection="1">
      <alignment horizontal="left" wrapText="1"/>
      <protection locked="0"/>
    </xf>
    <xf numFmtId="0" fontId="30" fillId="62" borderId="20" xfId="0" applyFont="1" applyFill="1" applyBorder="1" applyAlignment="1">
      <alignment vertical="center"/>
    </xf>
    <xf numFmtId="0" fontId="33" fillId="62" borderId="20" xfId="0" applyFont="1" applyFill="1" applyBorder="1" applyAlignment="1" applyProtection="1">
      <alignment/>
      <protection locked="0"/>
    </xf>
    <xf numFmtId="49" fontId="33" fillId="60" borderId="20" xfId="97" applyNumberFormat="1" applyFont="1" applyFill="1" applyBorder="1" applyAlignment="1">
      <alignment horizontal="center"/>
      <protection/>
    </xf>
    <xf numFmtId="0" fontId="33" fillId="60" borderId="20" xfId="97" applyFont="1" applyFill="1" applyBorder="1" applyAlignment="1">
      <alignment horizontal="center" wrapText="1"/>
      <protection/>
    </xf>
    <xf numFmtId="166" fontId="30" fillId="0" borderId="0" xfId="70" applyNumberFormat="1" applyFont="1" applyFill="1" applyBorder="1" applyProtection="1">
      <alignment/>
      <protection locked="0"/>
    </xf>
    <xf numFmtId="166" fontId="33" fillId="57" borderId="20" xfId="70" applyNumberFormat="1" applyFont="1" applyFill="1" applyBorder="1" applyAlignment="1" applyProtection="1">
      <alignment horizontal="center" vertical="center"/>
      <protection/>
    </xf>
    <xf numFmtId="166" fontId="33" fillId="58" borderId="20" xfId="60" applyNumberFormat="1" applyFont="1" applyFill="1" applyBorder="1" applyAlignment="1" applyProtection="1">
      <alignment horizontal="right" wrapText="1"/>
      <protection/>
    </xf>
    <xf numFmtId="166" fontId="30" fillId="58" borderId="20" xfId="60" applyNumberFormat="1" applyFont="1" applyFill="1" applyBorder="1" applyAlignment="1" applyProtection="1">
      <alignment horizontal="right" wrapText="1"/>
      <protection/>
    </xf>
    <xf numFmtId="166" fontId="33" fillId="59" borderId="20" xfId="70" applyNumberFormat="1" applyFont="1" applyFill="1" applyBorder="1" applyAlignment="1" applyProtection="1">
      <alignment horizontal="right"/>
      <protection/>
    </xf>
    <xf numFmtId="166" fontId="33" fillId="60" borderId="20" xfId="70" applyNumberFormat="1" applyFont="1" applyFill="1" applyBorder="1" applyAlignment="1" applyProtection="1">
      <alignment horizontal="right"/>
      <protection/>
    </xf>
    <xf numFmtId="166" fontId="33" fillId="61" borderId="20" xfId="70" applyNumberFormat="1" applyFont="1" applyFill="1" applyBorder="1" applyAlignment="1" applyProtection="1">
      <alignment horizontal="right"/>
      <protection/>
    </xf>
    <xf numFmtId="166" fontId="30" fillId="64" borderId="20" xfId="70" applyNumberFormat="1" applyFont="1" applyFill="1" applyBorder="1" applyAlignment="1" applyProtection="1">
      <alignment horizontal="right"/>
      <protection/>
    </xf>
    <xf numFmtId="166" fontId="30" fillId="62" borderId="20" xfId="70" applyNumberFormat="1" applyFont="1" applyFill="1" applyBorder="1" applyAlignment="1" applyProtection="1">
      <alignment horizontal="right"/>
      <protection locked="0"/>
    </xf>
    <xf numFmtId="166" fontId="30" fillId="64" borderId="20" xfId="70" applyNumberFormat="1" applyFont="1" applyFill="1" applyBorder="1" applyAlignment="1" applyProtection="1">
      <alignment horizontal="right"/>
      <protection locked="0"/>
    </xf>
    <xf numFmtId="166" fontId="33" fillId="61" borderId="20" xfId="70" applyNumberFormat="1" applyFont="1" applyFill="1" applyBorder="1" applyAlignment="1" applyProtection="1">
      <alignment horizontal="right"/>
      <protection locked="0"/>
    </xf>
    <xf numFmtId="166" fontId="33" fillId="62" borderId="20" xfId="70" applyNumberFormat="1" applyFont="1" applyFill="1" applyBorder="1" applyAlignment="1" applyProtection="1">
      <alignment horizontal="right"/>
      <protection/>
    </xf>
    <xf numFmtId="166" fontId="33" fillId="62" borderId="20" xfId="70" applyNumberFormat="1" applyFont="1" applyFill="1" applyBorder="1" applyAlignment="1" applyProtection="1">
      <alignment horizontal="right"/>
      <protection locked="0"/>
    </xf>
    <xf numFmtId="166" fontId="33" fillId="59" borderId="20" xfId="70" applyNumberFormat="1" applyFont="1" applyFill="1" applyBorder="1" applyAlignment="1" applyProtection="1">
      <alignment horizontal="right"/>
      <protection locked="0"/>
    </xf>
    <xf numFmtId="166" fontId="30" fillId="61" borderId="20" xfId="70" applyNumberFormat="1" applyFont="1" applyFill="1" applyBorder="1" applyAlignment="1" applyProtection="1">
      <alignment horizontal="right"/>
      <protection locked="0"/>
    </xf>
    <xf numFmtId="166" fontId="30" fillId="62" borderId="20" xfId="70" applyNumberFormat="1" applyFont="1" applyFill="1" applyBorder="1" applyAlignment="1" applyProtection="1">
      <alignment horizontal="right"/>
      <protection/>
    </xf>
    <xf numFmtId="166" fontId="30" fillId="0" borderId="20" xfId="70" applyNumberFormat="1" applyFont="1" applyFill="1" applyBorder="1" applyAlignment="1" applyProtection="1">
      <alignment horizontal="right"/>
      <protection locked="0"/>
    </xf>
    <xf numFmtId="166" fontId="30" fillId="60" borderId="20" xfId="70" applyNumberFormat="1" applyFont="1" applyFill="1" applyBorder="1" applyAlignment="1" applyProtection="1">
      <alignment horizontal="right"/>
      <protection/>
    </xf>
    <xf numFmtId="166" fontId="33" fillId="59" borderId="20" xfId="60" applyNumberFormat="1" applyFont="1" applyFill="1" applyBorder="1" applyAlignment="1" applyProtection="1">
      <alignment horizontal="right" wrapText="1"/>
      <protection/>
    </xf>
    <xf numFmtId="166" fontId="36" fillId="64" borderId="20" xfId="70" applyNumberFormat="1" applyFont="1" applyFill="1" applyBorder="1" applyAlignment="1" applyProtection="1">
      <alignment horizontal="right"/>
      <protection/>
    </xf>
    <xf numFmtId="166" fontId="33" fillId="58" borderId="20" xfId="70" applyNumberFormat="1" applyFont="1" applyFill="1" applyBorder="1" applyProtection="1">
      <alignment/>
      <protection locked="0"/>
    </xf>
    <xf numFmtId="166" fontId="33" fillId="59" borderId="20" xfId="70" applyNumberFormat="1" applyFont="1" applyFill="1" applyBorder="1" applyProtection="1">
      <alignment/>
      <protection locked="0"/>
    </xf>
    <xf numFmtId="166" fontId="33" fillId="61" borderId="20" xfId="70" applyNumberFormat="1" applyFont="1" applyFill="1" applyBorder="1" applyProtection="1">
      <alignment/>
      <protection locked="0"/>
    </xf>
    <xf numFmtId="166" fontId="30" fillId="62" borderId="20" xfId="70" applyNumberFormat="1" applyFont="1" applyFill="1" applyBorder="1" applyProtection="1">
      <alignment/>
      <protection locked="0"/>
    </xf>
    <xf numFmtId="0" fontId="21" fillId="0" borderId="20" xfId="0" applyFont="1" applyFill="1" applyBorder="1" applyAlignment="1">
      <alignment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167" fontId="20" fillId="0" borderId="0" xfId="7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1" fillId="0" borderId="0" xfId="0" applyFont="1" applyBorder="1" applyAlignment="1">
      <alignment horizontal="left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Border="1" applyAlignment="1">
      <alignment horizontal="left" vertical="top" wrapText="1"/>
    </xf>
    <xf numFmtId="167" fontId="33" fillId="0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>
      <alignment horizontal="right"/>
    </xf>
    <xf numFmtId="0" fontId="30" fillId="60" borderId="20" xfId="70" applyFont="1" applyFill="1" applyBorder="1" applyAlignment="1" applyProtection="1">
      <alignment vertical="center" wrapText="1"/>
      <protection locked="0"/>
    </xf>
    <xf numFmtId="166" fontId="33" fillId="0" borderId="20" xfId="70" applyNumberFormat="1" applyFont="1" applyFill="1" applyBorder="1" applyAlignment="1" applyProtection="1">
      <alignment horizontal="right"/>
      <protection locked="0"/>
    </xf>
    <xf numFmtId="166" fontId="0" fillId="0" borderId="0" xfId="70" applyNumberFormat="1" applyFont="1" applyFill="1" applyProtection="1">
      <alignment/>
      <protection locked="0"/>
    </xf>
    <xf numFmtId="166" fontId="0" fillId="0" borderId="0" xfId="70" applyNumberFormat="1" applyFont="1" applyFill="1" applyAlignment="1" applyProtection="1">
      <alignment horizontal="right"/>
      <protection locked="0"/>
    </xf>
    <xf numFmtId="0" fontId="36" fillId="0" borderId="20" xfId="70" applyFont="1" applyFill="1" applyBorder="1" applyAlignment="1" applyProtection="1">
      <alignment wrapText="1"/>
      <protection locked="0"/>
    </xf>
    <xf numFmtId="0" fontId="36" fillId="60" borderId="20" xfId="70" applyFont="1" applyFill="1" applyBorder="1" applyAlignment="1" applyProtection="1">
      <alignment vertical="center" wrapText="1"/>
      <protection locked="0"/>
    </xf>
    <xf numFmtId="49" fontId="37" fillId="0" borderId="20" xfId="0" applyNumberFormat="1" applyFont="1" applyFill="1" applyBorder="1" applyAlignment="1" applyProtection="1">
      <alignment horizontal="center" wrapText="1"/>
      <protection locked="0"/>
    </xf>
    <xf numFmtId="49" fontId="36" fillId="0" borderId="20" xfId="0" applyNumberFormat="1" applyFont="1" applyFill="1" applyBorder="1" applyAlignment="1" applyProtection="1">
      <alignment horizontal="center" wrapText="1"/>
      <protection locked="0"/>
    </xf>
    <xf numFmtId="0" fontId="36" fillId="62" borderId="20" xfId="70" applyFont="1" applyFill="1" applyBorder="1" applyAlignment="1" applyProtection="1">
      <alignment vertical="top" wrapText="1"/>
      <protection locked="0"/>
    </xf>
    <xf numFmtId="0" fontId="33" fillId="59" borderId="22" xfId="70" applyFont="1" applyFill="1" applyBorder="1" applyAlignment="1" applyProtection="1">
      <alignment wrapText="1"/>
      <protection locked="0"/>
    </xf>
    <xf numFmtId="49" fontId="33" fillId="59" borderId="22" xfId="70" applyNumberFormat="1" applyFont="1" applyFill="1" applyBorder="1" applyAlignment="1" applyProtection="1">
      <alignment horizontal="center" wrapText="1"/>
      <protection locked="0"/>
    </xf>
    <xf numFmtId="0" fontId="36" fillId="61" borderId="23" xfId="70" applyFont="1" applyFill="1" applyBorder="1" applyAlignment="1" applyProtection="1">
      <alignment vertical="top" wrapText="1"/>
      <protection locked="0"/>
    </xf>
    <xf numFmtId="49" fontId="33" fillId="61" borderId="23" xfId="70" applyNumberFormat="1" applyFont="1" applyFill="1" applyBorder="1" applyAlignment="1" applyProtection="1">
      <alignment horizontal="center" wrapText="1"/>
      <protection locked="0"/>
    </xf>
    <xf numFmtId="0" fontId="36" fillId="0" borderId="20" xfId="0" applyFont="1" applyBorder="1" applyAlignment="1">
      <alignment horizontal="justify" wrapText="1"/>
    </xf>
    <xf numFmtId="4" fontId="33" fillId="62" borderId="20" xfId="70" applyNumberFormat="1" applyFont="1" applyFill="1" applyBorder="1" applyAlignment="1" applyProtection="1">
      <alignment horizontal="center" vertical="center"/>
      <protection locked="0"/>
    </xf>
    <xf numFmtId="0" fontId="33" fillId="0" borderId="20" xfId="70" applyFont="1" applyBorder="1" applyAlignment="1" applyProtection="1">
      <alignment horizontal="center" vertical="center"/>
      <protection locked="0"/>
    </xf>
    <xf numFmtId="0" fontId="30" fillId="62" borderId="23" xfId="70" applyFont="1" applyFill="1" applyBorder="1" applyAlignment="1" applyProtection="1">
      <alignment wrapText="1"/>
      <protection locked="0"/>
    </xf>
    <xf numFmtId="167" fontId="23" fillId="0" borderId="0" xfId="70" applyNumberFormat="1" applyFont="1" applyProtection="1">
      <alignment/>
      <protection locked="0"/>
    </xf>
    <xf numFmtId="167" fontId="25" fillId="0" borderId="0" xfId="70" applyNumberFormat="1" applyFont="1" applyAlignment="1" applyProtection="1">
      <alignment horizontal="right"/>
      <protection locked="0"/>
    </xf>
    <xf numFmtId="167" fontId="21" fillId="0" borderId="0" xfId="70" applyNumberFormat="1" applyFont="1" applyBorder="1" applyAlignment="1" applyProtection="1">
      <alignment horizontal="center"/>
      <protection locked="0"/>
    </xf>
    <xf numFmtId="167" fontId="26" fillId="0" borderId="0" xfId="70" applyNumberFormat="1" applyFont="1" applyFill="1" applyBorder="1" applyAlignment="1" applyProtection="1">
      <alignment horizontal="right"/>
      <protection locked="0"/>
    </xf>
    <xf numFmtId="167" fontId="30" fillId="0" borderId="0" xfId="70" applyNumberFormat="1" applyFont="1" applyFill="1" applyAlignment="1" applyProtection="1">
      <alignment horizontal="right"/>
      <protection locked="0"/>
    </xf>
    <xf numFmtId="167" fontId="23" fillId="0" borderId="0" xfId="70" applyNumberFormat="1" applyFont="1" applyBorder="1" applyProtection="1">
      <alignment/>
      <protection locked="0"/>
    </xf>
    <xf numFmtId="167" fontId="33" fillId="62" borderId="20" xfId="70" applyNumberFormat="1" applyFont="1" applyFill="1" applyBorder="1" applyAlignment="1" applyProtection="1">
      <alignment horizontal="center" vertical="center"/>
      <protection locked="0"/>
    </xf>
    <xf numFmtId="167" fontId="33" fillId="0" borderId="20" xfId="70" applyNumberFormat="1" applyFont="1" applyBorder="1" applyAlignment="1" applyProtection="1">
      <alignment horizontal="center" vertical="center"/>
      <protection locked="0"/>
    </xf>
    <xf numFmtId="167" fontId="20" fillId="57" borderId="20" xfId="70" applyNumberFormat="1" applyFont="1" applyFill="1" applyBorder="1" applyAlignment="1" applyProtection="1">
      <alignment horizontal="right" vertical="center"/>
      <protection/>
    </xf>
    <xf numFmtId="167" fontId="20" fillId="0" borderId="20" xfId="70" applyNumberFormat="1" applyFont="1" applyBorder="1" applyProtection="1">
      <alignment/>
      <protection locked="0"/>
    </xf>
    <xf numFmtId="167" fontId="20" fillId="59" borderId="20" xfId="70" applyNumberFormat="1" applyFont="1" applyFill="1" applyBorder="1" applyProtection="1">
      <alignment/>
      <protection/>
    </xf>
    <xf numFmtId="167" fontId="21" fillId="64" borderId="20" xfId="70" applyNumberFormat="1" applyFont="1" applyFill="1" applyBorder="1" applyProtection="1">
      <alignment/>
      <protection/>
    </xf>
    <xf numFmtId="167" fontId="21" fillId="0" borderId="20" xfId="70" applyNumberFormat="1" applyFont="1" applyBorder="1" applyProtection="1">
      <alignment/>
      <protection locked="0"/>
    </xf>
    <xf numFmtId="167" fontId="20" fillId="64" borderId="20" xfId="70" applyNumberFormat="1" applyFont="1" applyFill="1" applyBorder="1" applyProtection="1">
      <alignment/>
      <protection/>
    </xf>
    <xf numFmtId="167" fontId="21" fillId="62" borderId="20" xfId="70" applyNumberFormat="1" applyFont="1" applyFill="1" applyBorder="1" applyProtection="1">
      <alignment/>
      <protection locked="0"/>
    </xf>
    <xf numFmtId="167" fontId="20" fillId="62" borderId="20" xfId="70" applyNumberFormat="1" applyFont="1" applyFill="1" applyBorder="1" applyProtection="1">
      <alignment/>
      <protection locked="0"/>
    </xf>
    <xf numFmtId="167" fontId="20" fillId="64" borderId="20" xfId="70" applyNumberFormat="1" applyFont="1" applyFill="1" applyBorder="1" applyProtection="1">
      <alignment/>
      <protection locked="0"/>
    </xf>
    <xf numFmtId="167" fontId="21" fillId="62" borderId="20" xfId="70" applyNumberFormat="1" applyFont="1" applyFill="1" applyBorder="1">
      <alignment/>
      <protection/>
    </xf>
    <xf numFmtId="167" fontId="21" fillId="62" borderId="23" xfId="70" applyNumberFormat="1" applyFont="1" applyFill="1" applyBorder="1" applyProtection="1">
      <alignment/>
      <protection locked="0"/>
    </xf>
    <xf numFmtId="167" fontId="21" fillId="62" borderId="20" xfId="0" applyNumberFormat="1" applyFont="1" applyFill="1" applyBorder="1" applyAlignment="1" applyProtection="1">
      <alignment/>
      <protection locked="0"/>
    </xf>
    <xf numFmtId="167" fontId="23" fillId="0" borderId="0" xfId="70" applyNumberFormat="1" applyFont="1" applyFill="1" applyProtection="1">
      <alignment/>
      <protection locked="0"/>
    </xf>
    <xf numFmtId="174" fontId="0" fillId="0" borderId="0" xfId="0" applyNumberFormat="1" applyAlignment="1">
      <alignment/>
    </xf>
    <xf numFmtId="166" fontId="30" fillId="62" borderId="23" xfId="70" applyNumberFormat="1" applyFont="1" applyFill="1" applyBorder="1" applyProtection="1">
      <alignment/>
      <protection locked="0"/>
    </xf>
    <xf numFmtId="167" fontId="33" fillId="0" borderId="20" xfId="70" applyNumberFormat="1" applyFont="1" applyFill="1" applyBorder="1" applyAlignment="1" applyProtection="1">
      <alignment horizontal="center" vertical="center"/>
      <protection/>
    </xf>
    <xf numFmtId="167" fontId="30" fillId="0" borderId="20" xfId="0" applyNumberFormat="1" applyFont="1" applyBorder="1" applyAlignment="1">
      <alignment/>
    </xf>
    <xf numFmtId="167" fontId="33" fillId="0" borderId="20" xfId="60" applyNumberFormat="1" applyFont="1" applyFill="1" applyBorder="1" applyAlignment="1" applyProtection="1">
      <alignment horizontal="right" wrapText="1"/>
      <protection/>
    </xf>
    <xf numFmtId="167" fontId="30" fillId="0" borderId="20" xfId="60" applyNumberFormat="1" applyFont="1" applyFill="1" applyBorder="1" applyAlignment="1" applyProtection="1">
      <alignment horizontal="right" wrapText="1"/>
      <protection/>
    </xf>
    <xf numFmtId="167" fontId="33" fillId="0" borderId="20" xfId="70" applyNumberFormat="1" applyFont="1" applyFill="1" applyBorder="1" applyAlignment="1" applyProtection="1">
      <alignment horizontal="right"/>
      <protection/>
    </xf>
    <xf numFmtId="167" fontId="30" fillId="0" borderId="20" xfId="70" applyNumberFormat="1" applyFont="1" applyFill="1" applyBorder="1" applyAlignment="1" applyProtection="1">
      <alignment horizontal="right"/>
      <protection/>
    </xf>
    <xf numFmtId="167" fontId="30" fillId="0" borderId="20" xfId="70" applyNumberFormat="1" applyFont="1" applyFill="1" applyBorder="1" applyAlignment="1" applyProtection="1">
      <alignment horizontal="right"/>
      <protection locked="0"/>
    </xf>
    <xf numFmtId="167" fontId="33" fillId="0" borderId="20" xfId="70" applyNumberFormat="1" applyFont="1" applyFill="1" applyBorder="1" applyAlignment="1" applyProtection="1">
      <alignment horizontal="right"/>
      <protection locked="0"/>
    </xf>
    <xf numFmtId="167" fontId="33" fillId="0" borderId="20" xfId="70" applyNumberFormat="1" applyFont="1" applyFill="1" applyBorder="1" applyProtection="1">
      <alignment/>
      <protection locked="0"/>
    </xf>
    <xf numFmtId="167" fontId="30" fillId="0" borderId="20" xfId="70" applyNumberFormat="1" applyFont="1" applyFill="1" applyBorder="1" applyProtection="1">
      <alignment/>
      <protection locked="0"/>
    </xf>
    <xf numFmtId="166" fontId="30" fillId="0" borderId="20" xfId="0" applyNumberFormat="1" applyFont="1" applyBorder="1" applyAlignment="1">
      <alignment/>
    </xf>
    <xf numFmtId="166" fontId="30" fillId="0" borderId="0" xfId="70" applyNumberFormat="1" applyFont="1" applyFill="1" applyProtection="1">
      <alignment/>
      <protection locked="0"/>
    </xf>
    <xf numFmtId="166" fontId="30" fillId="0" borderId="0" xfId="70" applyNumberFormat="1" applyFont="1" applyFill="1" applyAlignment="1" applyProtection="1">
      <alignment horizontal="right"/>
      <protection locked="0"/>
    </xf>
    <xf numFmtId="166" fontId="33" fillId="62" borderId="20" xfId="70" applyNumberFormat="1" applyFont="1" applyFill="1" applyBorder="1" applyAlignment="1" applyProtection="1">
      <alignment horizontal="center" vertical="center"/>
      <protection locked="0"/>
    </xf>
    <xf numFmtId="166" fontId="33" fillId="0" borderId="20" xfId="70" applyNumberFormat="1" applyFont="1" applyFill="1" applyBorder="1" applyAlignment="1" applyProtection="1">
      <alignment horizontal="center" vertical="center"/>
      <protection/>
    </xf>
    <xf numFmtId="166" fontId="33" fillId="0" borderId="20" xfId="60" applyNumberFormat="1" applyFont="1" applyFill="1" applyBorder="1" applyAlignment="1" applyProtection="1">
      <alignment horizontal="right" wrapText="1"/>
      <protection/>
    </xf>
    <xf numFmtId="166" fontId="30" fillId="0" borderId="20" xfId="60" applyNumberFormat="1" applyFont="1" applyFill="1" applyBorder="1" applyAlignment="1" applyProtection="1">
      <alignment horizontal="right" wrapText="1"/>
      <protection/>
    </xf>
    <xf numFmtId="166" fontId="33" fillId="0" borderId="20" xfId="70" applyNumberFormat="1" applyFont="1" applyFill="1" applyBorder="1" applyAlignment="1" applyProtection="1">
      <alignment horizontal="right"/>
      <protection/>
    </xf>
    <xf numFmtId="166" fontId="30" fillId="0" borderId="20" xfId="70" applyNumberFormat="1" applyFont="1" applyFill="1" applyBorder="1" applyAlignment="1" applyProtection="1">
      <alignment horizontal="right"/>
      <protection/>
    </xf>
    <xf numFmtId="166" fontId="36" fillId="0" borderId="20" xfId="70" applyNumberFormat="1" applyFont="1" applyFill="1" applyBorder="1" applyAlignment="1" applyProtection="1">
      <alignment horizontal="right"/>
      <protection/>
    </xf>
    <xf numFmtId="166" fontId="33" fillId="0" borderId="20" xfId="70" applyNumberFormat="1" applyFont="1" applyFill="1" applyBorder="1" applyProtection="1">
      <alignment/>
      <protection locked="0"/>
    </xf>
    <xf numFmtId="166" fontId="30" fillId="0" borderId="20" xfId="70" applyNumberFormat="1" applyFont="1" applyFill="1" applyBorder="1" applyProtection="1">
      <alignment/>
      <protection locked="0"/>
    </xf>
    <xf numFmtId="166" fontId="33" fillId="0" borderId="23" xfId="70" applyNumberFormat="1" applyFont="1" applyFill="1" applyBorder="1" applyProtection="1">
      <alignment/>
      <protection locked="0"/>
    </xf>
    <xf numFmtId="0" fontId="33" fillId="59" borderId="20" xfId="70" applyFont="1" applyFill="1" applyBorder="1" applyAlignment="1" applyProtection="1">
      <alignment horizontal="center" vertical="center" wrapText="1"/>
      <protection locked="0"/>
    </xf>
    <xf numFmtId="0" fontId="33" fillId="0" borderId="0" xfId="70" applyFont="1" applyBorder="1" applyAlignment="1" applyProtection="1">
      <alignment horizontal="center" vertical="center" wrapText="1" shrinkToFit="1"/>
      <protection locked="0"/>
    </xf>
    <xf numFmtId="167" fontId="20" fillId="0" borderId="0" xfId="7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21" fillId="0" borderId="0" xfId="70" applyFont="1" applyBorder="1" applyAlignment="1" applyProtection="1">
      <alignment horizontal="right"/>
      <protection locked="0"/>
    </xf>
    <xf numFmtId="0" fontId="21" fillId="0" borderId="0" xfId="70" applyFont="1" applyFill="1" applyBorder="1" applyAlignment="1" applyProtection="1">
      <alignment horizontal="right"/>
      <protection locked="0"/>
    </xf>
    <xf numFmtId="0" fontId="21" fillId="0" borderId="0" xfId="70" applyFont="1" applyBorder="1" applyAlignment="1">
      <alignment horizontal="right"/>
      <protection/>
    </xf>
    <xf numFmtId="167" fontId="26" fillId="0" borderId="0" xfId="70" applyNumberFormat="1" applyFont="1" applyFill="1" applyBorder="1" applyAlignment="1" applyProtection="1">
      <alignment horizontal="center"/>
      <protection locked="0"/>
    </xf>
    <xf numFmtId="0" fontId="25" fillId="0" borderId="0" xfId="70" applyFont="1" applyFill="1" applyBorder="1" applyAlignment="1" applyProtection="1">
      <alignment horizontal="center"/>
      <protection locked="0"/>
    </xf>
    <xf numFmtId="0" fontId="32" fillId="0" borderId="0" xfId="70" applyFont="1" applyBorder="1" applyAlignment="1">
      <alignment horizontal="center" vertical="center" wrapText="1"/>
      <protection/>
    </xf>
    <xf numFmtId="49" fontId="20" fillId="0" borderId="0" xfId="70" applyNumberFormat="1" applyFont="1" applyAlignment="1" applyProtection="1">
      <alignment horizontal="right"/>
      <protection locked="0"/>
    </xf>
    <xf numFmtId="0" fontId="19" fillId="0" borderId="0" xfId="70" applyFont="1" applyBorder="1" applyAlignment="1" applyProtection="1">
      <alignment horizontal="center" vertical="center" wrapText="1"/>
      <protection locked="0"/>
    </xf>
    <xf numFmtId="0" fontId="20" fillId="55" borderId="0" xfId="70" applyFont="1" applyFill="1" applyBorder="1" applyAlignment="1" applyProtection="1">
      <alignment horizontal="center" vertical="top" wrapText="1"/>
      <protection locked="0"/>
    </xf>
    <xf numFmtId="49" fontId="20" fillId="0" borderId="0" xfId="70" applyNumberFormat="1" applyFont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omma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rmal" xfId="70"/>
    <cellStyle name="Excel Built-in Note" xfId="71"/>
    <cellStyle name="Excel Built-in Output" xfId="72"/>
    <cellStyle name="Excel Built-in Title" xfId="73"/>
    <cellStyle name="Excel Built-in Total" xfId="74"/>
    <cellStyle name="Excel Built-in 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прил. 4" xfId="96"/>
    <cellStyle name="Обычный_прил. 5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Comma" xfId="107"/>
    <cellStyle name="Comma [0]" xfId="108"/>
    <cellStyle name="Хороший" xfId="109"/>
  </cellStyles>
  <dxfs count="89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G25" sqref="G25"/>
    </sheetView>
  </sheetViews>
  <sheetFormatPr defaultColWidth="9.140625" defaultRowHeight="18" customHeight="1"/>
  <cols>
    <col min="1" max="1" width="24.00390625" style="3" bestFit="1" customWidth="1"/>
    <col min="2" max="2" width="71.7109375" style="4" customWidth="1"/>
    <col min="3" max="3" width="11.57421875" style="292" bestFit="1" customWidth="1"/>
    <col min="4" max="4" width="10.57421875" style="272" bestFit="1" customWidth="1"/>
    <col min="5" max="5" width="13.28125" style="272" bestFit="1" customWidth="1"/>
    <col min="6" max="16384" width="9.140625" style="4" customWidth="1"/>
  </cols>
  <sheetData>
    <row r="1" spans="2:3" ht="18" customHeight="1">
      <c r="B1" s="320" t="s">
        <v>78</v>
      </c>
      <c r="C1" s="320"/>
    </row>
    <row r="2" spans="1:15" s="1" customFormat="1" ht="18.75" customHeight="1">
      <c r="A2" s="5"/>
      <c r="B2" s="321" t="s">
        <v>288</v>
      </c>
      <c r="C2" s="321"/>
      <c r="D2" s="273"/>
      <c r="E2" s="273"/>
      <c r="G2" s="7"/>
      <c r="H2" s="7"/>
      <c r="I2" s="7"/>
      <c r="J2" s="7"/>
      <c r="K2" s="7"/>
      <c r="L2" s="7"/>
      <c r="M2" s="7"/>
      <c r="N2" s="7"/>
      <c r="O2" s="7"/>
    </row>
    <row r="3" spans="2:5" ht="18.75" customHeight="1">
      <c r="B3" s="321" t="s">
        <v>289</v>
      </c>
      <c r="C3" s="321"/>
      <c r="D3" s="273"/>
      <c r="E3" s="273"/>
    </row>
    <row r="4" spans="2:9" ht="18" customHeight="1">
      <c r="B4" s="322" t="s">
        <v>461</v>
      </c>
      <c r="C4" s="322"/>
      <c r="D4" s="274"/>
      <c r="E4" s="274"/>
      <c r="F4" s="8"/>
      <c r="G4" s="8"/>
      <c r="H4" s="8"/>
      <c r="I4" s="8"/>
    </row>
    <row r="5" spans="2:3" ht="18.75" customHeight="1">
      <c r="B5" s="323"/>
      <c r="C5" s="323"/>
    </row>
    <row r="6" spans="2:3" ht="18" customHeight="1">
      <c r="B6" s="9"/>
      <c r="C6" s="275"/>
    </row>
    <row r="7" spans="1:3" ht="38.25" customHeight="1">
      <c r="A7" s="319" t="s">
        <v>372</v>
      </c>
      <c r="B7" s="319"/>
      <c r="C7" s="319"/>
    </row>
    <row r="8" spans="1:6" ht="18.75" customHeight="1">
      <c r="A8" s="10"/>
      <c r="B8" s="11"/>
      <c r="C8" s="276" t="s">
        <v>1</v>
      </c>
      <c r="E8" s="277"/>
      <c r="F8" s="12"/>
    </row>
    <row r="9" spans="1:6" ht="18.75" customHeight="1">
      <c r="A9" s="161" t="s">
        <v>79</v>
      </c>
      <c r="B9" s="161" t="s">
        <v>2</v>
      </c>
      <c r="C9" s="278" t="s">
        <v>454</v>
      </c>
      <c r="D9" s="279" t="s">
        <v>455</v>
      </c>
      <c r="E9" s="279" t="s">
        <v>456</v>
      </c>
      <c r="F9" s="12"/>
    </row>
    <row r="10" spans="1:6" ht="18.75" customHeight="1">
      <c r="A10" s="162"/>
      <c r="B10" s="162" t="s">
        <v>80</v>
      </c>
      <c r="C10" s="280">
        <f>C11+C39</f>
        <v>75135.48611</v>
      </c>
      <c r="D10" s="280">
        <f>D11+D39</f>
        <v>19601.427429999996</v>
      </c>
      <c r="E10" s="281">
        <f>D10/C10*100</f>
        <v>26.08810888812655</v>
      </c>
      <c r="F10" s="12"/>
    </row>
    <row r="11" spans="1:5" ht="18.75" customHeight="1">
      <c r="A11" s="163" t="s">
        <v>81</v>
      </c>
      <c r="B11" s="113" t="s">
        <v>82</v>
      </c>
      <c r="C11" s="282">
        <f>C12</f>
        <v>31021.64189</v>
      </c>
      <c r="D11" s="282">
        <f>D12</f>
        <v>15730.927429999998</v>
      </c>
      <c r="E11" s="281">
        <f aca="true" t="shared" si="0" ref="E11:E65">D11/C11*100</f>
        <v>50.70952558146495</v>
      </c>
    </row>
    <row r="12" spans="1:15" s="13" customFormat="1" ht="15.75" customHeight="1">
      <c r="A12" s="164" t="s">
        <v>83</v>
      </c>
      <c r="B12" s="165" t="s">
        <v>84</v>
      </c>
      <c r="C12" s="283">
        <f>C13+C18+C23+C26+C31</f>
        <v>31021.64189</v>
      </c>
      <c r="D12" s="283">
        <f>D13+D18+D23+D26+D31+D36+D15</f>
        <v>15730.927429999998</v>
      </c>
      <c r="E12" s="284">
        <f t="shared" si="0"/>
        <v>50.70952558146495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3" customFormat="1" ht="15.75" customHeight="1">
      <c r="A13" s="164" t="s">
        <v>85</v>
      </c>
      <c r="B13" s="166" t="s">
        <v>86</v>
      </c>
      <c r="C13" s="285">
        <f>C14</f>
        <v>19011.2</v>
      </c>
      <c r="D13" s="285">
        <f>D14</f>
        <v>7804.47403</v>
      </c>
      <c r="E13" s="281">
        <f t="shared" si="0"/>
        <v>41.05198004334287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3" customFormat="1" ht="51.75">
      <c r="A14" s="164" t="s">
        <v>87</v>
      </c>
      <c r="B14" s="165" t="s">
        <v>88</v>
      </c>
      <c r="C14" s="286">
        <v>19011.2</v>
      </c>
      <c r="D14" s="284">
        <v>7804.47403</v>
      </c>
      <c r="E14" s="284">
        <f t="shared" si="0"/>
        <v>41.05198004334287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3" customFormat="1" ht="12.75" customHeight="1">
      <c r="A15" s="164" t="s">
        <v>89</v>
      </c>
      <c r="B15" s="166" t="s">
        <v>90</v>
      </c>
      <c r="C15" s="285">
        <f>C16+C17</f>
        <v>0</v>
      </c>
      <c r="D15" s="285">
        <f>D16+D17</f>
        <v>3.49836</v>
      </c>
      <c r="E15" s="28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3" customFormat="1" ht="12.75" customHeight="1" hidden="1">
      <c r="A16" s="164" t="s">
        <v>91</v>
      </c>
      <c r="B16" s="165" t="s">
        <v>92</v>
      </c>
      <c r="C16" s="286"/>
      <c r="D16" s="284"/>
      <c r="E16" s="284" t="e">
        <f t="shared" si="0"/>
        <v>#DIV/0!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3" customFormat="1" ht="12.75" customHeight="1">
      <c r="A17" s="164" t="s">
        <v>93</v>
      </c>
      <c r="B17" s="165" t="s">
        <v>94</v>
      </c>
      <c r="C17" s="286">
        <v>0</v>
      </c>
      <c r="D17" s="284">
        <v>3.49836</v>
      </c>
      <c r="E17" s="28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8" customHeight="1">
      <c r="A18" s="164" t="s">
        <v>95</v>
      </c>
      <c r="B18" s="166" t="s">
        <v>107</v>
      </c>
      <c r="C18" s="287">
        <f>C19+C20</f>
        <v>8686.7</v>
      </c>
      <c r="D18" s="287">
        <f>D19+D20</f>
        <v>5544.93901</v>
      </c>
      <c r="E18" s="281">
        <f t="shared" si="0"/>
        <v>63.8325141883569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13" customFormat="1" ht="15.75" customHeight="1">
      <c r="A19" s="164" t="s">
        <v>97</v>
      </c>
      <c r="B19" s="165" t="s">
        <v>96</v>
      </c>
      <c r="C19" s="286">
        <v>1713.8</v>
      </c>
      <c r="D19" s="284">
        <v>235.3525</v>
      </c>
      <c r="E19" s="284">
        <f t="shared" si="0"/>
        <v>13.732786789590385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3" customFormat="1" ht="15.75" customHeight="1">
      <c r="A20" s="164" t="s">
        <v>98</v>
      </c>
      <c r="B20" s="165" t="s">
        <v>99</v>
      </c>
      <c r="C20" s="286">
        <f>5968.1+1004.8</f>
        <v>6972.900000000001</v>
      </c>
      <c r="D20" s="284">
        <v>5309.58651</v>
      </c>
      <c r="E20" s="284">
        <f t="shared" si="0"/>
        <v>76.14602977240459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13" customFormat="1" ht="12.75" customHeight="1" hidden="1">
      <c r="A21" s="164" t="s">
        <v>100</v>
      </c>
      <c r="B21" s="165" t="s">
        <v>101</v>
      </c>
      <c r="C21" s="283">
        <f>C22</f>
        <v>0</v>
      </c>
      <c r="D21" s="284"/>
      <c r="E21" s="284" t="e">
        <f t="shared" si="0"/>
        <v>#DIV/0!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13" customFormat="1" ht="12.75" customHeight="1" hidden="1">
      <c r="A22" s="164" t="s">
        <v>102</v>
      </c>
      <c r="B22" s="165" t="s">
        <v>103</v>
      </c>
      <c r="C22" s="286"/>
      <c r="D22" s="284"/>
      <c r="E22" s="284" t="e">
        <f t="shared" si="0"/>
        <v>#DIV/0!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3" customFormat="1" ht="26.25" customHeight="1">
      <c r="A23" s="164" t="s">
        <v>104</v>
      </c>
      <c r="B23" s="165" t="s">
        <v>105</v>
      </c>
      <c r="C23" s="283">
        <f>C25</f>
        <v>1.6</v>
      </c>
      <c r="D23" s="283">
        <f>D25</f>
        <v>0.0622</v>
      </c>
      <c r="E23" s="284">
        <f t="shared" si="0"/>
        <v>3.8875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5" s="13" customFormat="1" ht="12.75" customHeight="1" hidden="1">
      <c r="A24" s="167" t="s">
        <v>106</v>
      </c>
      <c r="B24" s="165" t="s">
        <v>107</v>
      </c>
      <c r="C24" s="283"/>
      <c r="D24" s="284"/>
      <c r="E24" s="284" t="e">
        <f t="shared" si="0"/>
        <v>#DIV/0!</v>
      </c>
    </row>
    <row r="25" spans="1:5" s="13" customFormat="1" ht="15.75">
      <c r="A25" s="164" t="s">
        <v>108</v>
      </c>
      <c r="B25" s="165" t="s">
        <v>109</v>
      </c>
      <c r="C25" s="286">
        <v>1.6</v>
      </c>
      <c r="D25" s="284">
        <v>0.0622</v>
      </c>
      <c r="E25" s="284">
        <f t="shared" si="0"/>
        <v>3.8875</v>
      </c>
    </row>
    <row r="26" spans="1:5" s="13" customFormat="1" ht="26.25" customHeight="1">
      <c r="A26" s="164" t="s">
        <v>110</v>
      </c>
      <c r="B26" s="165" t="s">
        <v>111</v>
      </c>
      <c r="C26" s="285">
        <f>C27+C28</f>
        <v>3205</v>
      </c>
      <c r="D26" s="285">
        <f>D27+D28</f>
        <v>2227.1797699999997</v>
      </c>
      <c r="E26" s="281">
        <f t="shared" si="0"/>
        <v>69.49078845553821</v>
      </c>
    </row>
    <row r="27" spans="1:15" s="13" customFormat="1" ht="53.25" customHeight="1">
      <c r="A27" s="168" t="s">
        <v>359</v>
      </c>
      <c r="B27" s="165" t="s">
        <v>112</v>
      </c>
      <c r="C27" s="286">
        <v>2761</v>
      </c>
      <c r="D27" s="284">
        <v>1739.54804</v>
      </c>
      <c r="E27" s="284">
        <f t="shared" si="0"/>
        <v>63.00427526258602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3" customFormat="1" ht="36.75" customHeight="1">
      <c r="A28" s="164" t="s">
        <v>433</v>
      </c>
      <c r="B28" s="165" t="s">
        <v>113</v>
      </c>
      <c r="C28" s="286">
        <v>444</v>
      </c>
      <c r="D28" s="284">
        <v>487.63173</v>
      </c>
      <c r="E28" s="284">
        <f t="shared" si="0"/>
        <v>109.82696621621622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3" customFormat="1" ht="12.75" customHeight="1" hidden="1">
      <c r="A29" s="164" t="s">
        <v>114</v>
      </c>
      <c r="B29" s="165" t="s">
        <v>115</v>
      </c>
      <c r="C29" s="283">
        <f>C30</f>
        <v>0</v>
      </c>
      <c r="D29" s="284"/>
      <c r="E29" s="284" t="e">
        <f t="shared" si="0"/>
        <v>#DIV/0!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3" customFormat="1" ht="12.75" customHeight="1" hidden="1">
      <c r="A30" s="164" t="s">
        <v>116</v>
      </c>
      <c r="B30" s="165" t="s">
        <v>117</v>
      </c>
      <c r="C30" s="286"/>
      <c r="D30" s="284"/>
      <c r="E30" s="284" t="e">
        <f t="shared" si="0"/>
        <v>#DIV/0!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3" customFormat="1" ht="12.75" customHeight="1">
      <c r="A31" s="164" t="s">
        <v>118</v>
      </c>
      <c r="B31" s="166" t="s">
        <v>276</v>
      </c>
      <c r="C31" s="288">
        <f>C33+C32</f>
        <v>117.14188999999999</v>
      </c>
      <c r="D31" s="288">
        <f>D33+D32</f>
        <v>133.81574</v>
      </c>
      <c r="E31" s="281">
        <f t="shared" si="0"/>
        <v>114.23389190664417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48.75" customHeight="1" hidden="1">
      <c r="A32" s="164" t="s">
        <v>119</v>
      </c>
      <c r="B32" s="169" t="s">
        <v>120</v>
      </c>
      <c r="C32" s="286"/>
      <c r="D32" s="284"/>
      <c r="E32" s="284" t="e">
        <f t="shared" si="0"/>
        <v>#DIV/0!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24.75" customHeight="1">
      <c r="A33" s="164" t="s">
        <v>432</v>
      </c>
      <c r="B33" s="165" t="s">
        <v>121</v>
      </c>
      <c r="C33" s="286">
        <f>39.87941+7.04135+24.99703+12.15626+33.06784</f>
        <v>117.14188999999999</v>
      </c>
      <c r="D33" s="284">
        <v>133.81574</v>
      </c>
      <c r="E33" s="284">
        <f t="shared" si="0"/>
        <v>114.23389190664417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 customHeight="1" hidden="1">
      <c r="A34" s="164" t="s">
        <v>122</v>
      </c>
      <c r="B34" s="165" t="s">
        <v>123</v>
      </c>
      <c r="C34" s="283">
        <f>C35</f>
        <v>0</v>
      </c>
      <c r="D34" s="284"/>
      <c r="E34" s="284" t="e">
        <f t="shared" si="0"/>
        <v>#DIV/0!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 customHeight="1" hidden="1">
      <c r="A35" s="164" t="s">
        <v>124</v>
      </c>
      <c r="B35" s="165" t="s">
        <v>125</v>
      </c>
      <c r="C35" s="286"/>
      <c r="D35" s="284"/>
      <c r="E35" s="284" t="e">
        <f t="shared" si="0"/>
        <v>#DIV/0!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 customHeight="1">
      <c r="A36" s="164" t="s">
        <v>457</v>
      </c>
      <c r="B36" s="166" t="s">
        <v>458</v>
      </c>
      <c r="C36" s="287">
        <f>C37</f>
        <v>0</v>
      </c>
      <c r="D36" s="287">
        <f>D37</f>
        <v>16.95832</v>
      </c>
      <c r="E36" s="28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 customHeight="1">
      <c r="A37" s="164" t="s">
        <v>459</v>
      </c>
      <c r="B37" s="165" t="s">
        <v>460</v>
      </c>
      <c r="C37" s="286">
        <v>0</v>
      </c>
      <c r="D37" s="284">
        <v>16.95832</v>
      </c>
      <c r="E37" s="28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5" ht="29.25" customHeight="1">
      <c r="A38" s="170" t="s">
        <v>126</v>
      </c>
      <c r="B38" s="318" t="s">
        <v>277</v>
      </c>
      <c r="C38" s="318"/>
      <c r="D38" s="318"/>
      <c r="E38" s="318"/>
    </row>
    <row r="39" spans="1:5" ht="18.75" customHeight="1">
      <c r="A39" s="170"/>
      <c r="B39" s="113" t="s">
        <v>127</v>
      </c>
      <c r="C39" s="282">
        <f>C40</f>
        <v>44113.84422</v>
      </c>
      <c r="D39" s="282">
        <f>D40</f>
        <v>3870.5</v>
      </c>
      <c r="E39" s="281">
        <f t="shared" si="0"/>
        <v>8.773889622263349</v>
      </c>
    </row>
    <row r="40" spans="1:5" ht="29.25" customHeight="1">
      <c r="A40" s="171" t="s">
        <v>128</v>
      </c>
      <c r="B40" s="165" t="s">
        <v>129</v>
      </c>
      <c r="C40" s="283">
        <f>C41+C59+C49</f>
        <v>44113.84422</v>
      </c>
      <c r="D40" s="283">
        <f>D41+D59+D49</f>
        <v>3870.5</v>
      </c>
      <c r="E40" s="284">
        <f t="shared" si="0"/>
        <v>8.773889622263349</v>
      </c>
    </row>
    <row r="41" spans="1:5" ht="18" customHeight="1">
      <c r="A41" s="172" t="s">
        <v>130</v>
      </c>
      <c r="B41" s="173" t="s">
        <v>131</v>
      </c>
      <c r="C41" s="288">
        <f>C42+C43+C44+C46+C47+C48+C45</f>
        <v>10205</v>
      </c>
      <c r="D41" s="288">
        <f>D42+D43+D44+D46+D47+D48+D45</f>
        <v>3866.4</v>
      </c>
      <c r="E41" s="281">
        <f t="shared" si="0"/>
        <v>37.88731014208721</v>
      </c>
    </row>
    <row r="42" spans="1:5" ht="17.25" customHeight="1">
      <c r="A42" s="171" t="s">
        <v>434</v>
      </c>
      <c r="B42" s="165" t="s">
        <v>133</v>
      </c>
      <c r="C42" s="286">
        <v>5896.1</v>
      </c>
      <c r="D42" s="284">
        <v>1794.5</v>
      </c>
      <c r="E42" s="284">
        <f t="shared" si="0"/>
        <v>30.435372534387135</v>
      </c>
    </row>
    <row r="43" spans="1:5" ht="29.25" customHeight="1">
      <c r="A43" s="171" t="s">
        <v>434</v>
      </c>
      <c r="B43" s="165" t="s">
        <v>134</v>
      </c>
      <c r="C43" s="286">
        <v>94.7</v>
      </c>
      <c r="D43" s="284">
        <v>72.7</v>
      </c>
      <c r="E43" s="284">
        <f t="shared" si="0"/>
        <v>76.76874340021119</v>
      </c>
    </row>
    <row r="44" spans="1:5" ht="17.25" customHeight="1">
      <c r="A44" s="171" t="s">
        <v>430</v>
      </c>
      <c r="B44" s="165" t="s">
        <v>135</v>
      </c>
      <c r="C44" s="286">
        <v>2596.5</v>
      </c>
      <c r="D44" s="284">
        <v>1298.3</v>
      </c>
      <c r="E44" s="284">
        <f t="shared" si="0"/>
        <v>50.001925669170035</v>
      </c>
    </row>
    <row r="45" spans="1:5" ht="29.25" customHeight="1">
      <c r="A45" s="174" t="s">
        <v>434</v>
      </c>
      <c r="B45" s="116" t="s">
        <v>278</v>
      </c>
      <c r="C45" s="286">
        <v>1617.7</v>
      </c>
      <c r="D45" s="284">
        <v>700.9</v>
      </c>
      <c r="E45" s="284">
        <f t="shared" si="0"/>
        <v>43.32694566359646</v>
      </c>
    </row>
    <row r="46" spans="1:5" ht="29.25" customHeight="1" hidden="1">
      <c r="A46" s="174" t="s">
        <v>132</v>
      </c>
      <c r="B46" s="116" t="s">
        <v>356</v>
      </c>
      <c r="C46" s="286"/>
      <c r="D46" s="284"/>
      <c r="E46" s="284" t="e">
        <f t="shared" si="0"/>
        <v>#DIV/0!</v>
      </c>
    </row>
    <row r="47" spans="1:5" ht="26.25" hidden="1">
      <c r="A47" s="174" t="s">
        <v>132</v>
      </c>
      <c r="B47" s="116" t="s">
        <v>366</v>
      </c>
      <c r="C47" s="286"/>
      <c r="D47" s="284"/>
      <c r="E47" s="284" t="e">
        <f t="shared" si="0"/>
        <v>#DIV/0!</v>
      </c>
    </row>
    <row r="48" spans="1:5" ht="29.25" customHeight="1" hidden="1">
      <c r="A48" s="174" t="s">
        <v>132</v>
      </c>
      <c r="B48" s="165" t="s">
        <v>357</v>
      </c>
      <c r="C48" s="286"/>
      <c r="D48" s="284"/>
      <c r="E48" s="284" t="e">
        <f t="shared" si="0"/>
        <v>#DIV/0!</v>
      </c>
    </row>
    <row r="49" spans="1:5" ht="18">
      <c r="A49" s="172" t="s">
        <v>136</v>
      </c>
      <c r="B49" s="173" t="s">
        <v>137</v>
      </c>
      <c r="C49" s="288">
        <f>SUM(C50:C58)</f>
        <v>4.1</v>
      </c>
      <c r="D49" s="288">
        <f>SUM(D50:D58)</f>
        <v>4.1</v>
      </c>
      <c r="E49" s="281">
        <f t="shared" si="0"/>
        <v>100</v>
      </c>
    </row>
    <row r="50" spans="1:5" ht="27" customHeight="1">
      <c r="A50" s="175" t="s">
        <v>429</v>
      </c>
      <c r="B50" s="165" t="s">
        <v>138</v>
      </c>
      <c r="C50" s="286">
        <v>4.1</v>
      </c>
      <c r="D50" s="284">
        <v>4.1</v>
      </c>
      <c r="E50" s="284">
        <f t="shared" si="0"/>
        <v>100</v>
      </c>
    </row>
    <row r="51" spans="1:5" ht="12.75" customHeight="1" hidden="1">
      <c r="A51" s="171" t="s">
        <v>139</v>
      </c>
      <c r="B51" s="165" t="s">
        <v>140</v>
      </c>
      <c r="C51" s="286"/>
      <c r="D51" s="284"/>
      <c r="E51" s="284" t="e">
        <f t="shared" si="0"/>
        <v>#DIV/0!</v>
      </c>
    </row>
    <row r="52" spans="1:5" ht="12.75" customHeight="1" hidden="1">
      <c r="A52" s="171" t="s">
        <v>141</v>
      </c>
      <c r="B52" s="165" t="s">
        <v>142</v>
      </c>
      <c r="C52" s="286"/>
      <c r="D52" s="284"/>
      <c r="E52" s="284" t="e">
        <f t="shared" si="0"/>
        <v>#DIV/0!</v>
      </c>
    </row>
    <row r="53" spans="1:5" ht="12.75" customHeight="1" hidden="1">
      <c r="A53" s="171" t="s">
        <v>139</v>
      </c>
      <c r="B53" s="165" t="s">
        <v>143</v>
      </c>
      <c r="C53" s="286"/>
      <c r="D53" s="284"/>
      <c r="E53" s="284" t="e">
        <f t="shared" si="0"/>
        <v>#DIV/0!</v>
      </c>
    </row>
    <row r="54" spans="1:5" ht="12.75" customHeight="1" hidden="1">
      <c r="A54" s="171" t="s">
        <v>144</v>
      </c>
      <c r="B54" s="165" t="s">
        <v>145</v>
      </c>
      <c r="C54" s="286"/>
      <c r="D54" s="284"/>
      <c r="E54" s="284" t="e">
        <f t="shared" si="0"/>
        <v>#DIV/0!</v>
      </c>
    </row>
    <row r="55" spans="1:5" ht="12.75" customHeight="1" hidden="1">
      <c r="A55" s="171" t="s">
        <v>139</v>
      </c>
      <c r="B55" s="165" t="s">
        <v>146</v>
      </c>
      <c r="C55" s="286"/>
      <c r="D55" s="284"/>
      <c r="E55" s="284" t="e">
        <f t="shared" si="0"/>
        <v>#DIV/0!</v>
      </c>
    </row>
    <row r="56" spans="1:5" ht="12.75" customHeight="1" hidden="1">
      <c r="A56" s="171" t="s">
        <v>139</v>
      </c>
      <c r="B56" s="165" t="s">
        <v>147</v>
      </c>
      <c r="C56" s="286"/>
      <c r="D56" s="284"/>
      <c r="E56" s="284" t="e">
        <f t="shared" si="0"/>
        <v>#DIV/0!</v>
      </c>
    </row>
    <row r="57" spans="1:5" ht="12.75" customHeight="1" hidden="1">
      <c r="A57" s="171" t="s">
        <v>139</v>
      </c>
      <c r="B57" s="165" t="s">
        <v>148</v>
      </c>
      <c r="C57" s="286"/>
      <c r="D57" s="284"/>
      <c r="E57" s="284" t="e">
        <f t="shared" si="0"/>
        <v>#DIV/0!</v>
      </c>
    </row>
    <row r="58" spans="1:5" ht="18" hidden="1">
      <c r="A58" s="171" t="s">
        <v>149</v>
      </c>
      <c r="B58" s="165" t="s">
        <v>150</v>
      </c>
      <c r="C58" s="286"/>
      <c r="D58" s="284"/>
      <c r="E58" s="284" t="e">
        <f t="shared" si="0"/>
        <v>#DIV/0!</v>
      </c>
    </row>
    <row r="59" spans="1:5" ht="25.5">
      <c r="A59" s="172" t="s">
        <v>151</v>
      </c>
      <c r="B59" s="173" t="s">
        <v>152</v>
      </c>
      <c r="C59" s="288">
        <f>SUM(C60:C71)</f>
        <v>33904.74422</v>
      </c>
      <c r="D59" s="288">
        <f>SUM(D60:D71)</f>
        <v>0</v>
      </c>
      <c r="E59" s="281">
        <f t="shared" si="0"/>
        <v>0</v>
      </c>
    </row>
    <row r="60" spans="1:5" ht="12.75" customHeight="1" hidden="1">
      <c r="A60" s="171" t="s">
        <v>153</v>
      </c>
      <c r="B60" s="165" t="s">
        <v>154</v>
      </c>
      <c r="C60" s="286"/>
      <c r="D60" s="284"/>
      <c r="E60" s="284" t="e">
        <f t="shared" si="0"/>
        <v>#DIV/0!</v>
      </c>
    </row>
    <row r="61" spans="1:5" ht="18" hidden="1">
      <c r="A61" s="171" t="s">
        <v>155</v>
      </c>
      <c r="B61" s="165" t="s">
        <v>156</v>
      </c>
      <c r="C61" s="286"/>
      <c r="D61" s="284"/>
      <c r="E61" s="284" t="e">
        <f t="shared" si="0"/>
        <v>#DIV/0!</v>
      </c>
    </row>
    <row r="62" spans="1:5" ht="39">
      <c r="A62" s="167" t="s">
        <v>438</v>
      </c>
      <c r="B62" s="165" t="s">
        <v>157</v>
      </c>
      <c r="C62" s="286">
        <v>2311.57981</v>
      </c>
      <c r="D62" s="284">
        <v>0</v>
      </c>
      <c r="E62" s="284">
        <f t="shared" si="0"/>
        <v>0</v>
      </c>
    </row>
    <row r="63" spans="1:5" ht="39">
      <c r="A63" s="167" t="s">
        <v>439</v>
      </c>
      <c r="B63" s="165" t="s">
        <v>437</v>
      </c>
      <c r="C63" s="289">
        <v>1164.38607</v>
      </c>
      <c r="D63" s="284">
        <v>0</v>
      </c>
      <c r="E63" s="284">
        <f t="shared" si="0"/>
        <v>0</v>
      </c>
    </row>
    <row r="64" spans="1:5" ht="39">
      <c r="A64" s="167" t="s">
        <v>440</v>
      </c>
      <c r="B64" s="165" t="s">
        <v>435</v>
      </c>
      <c r="C64" s="289">
        <v>27133.60612</v>
      </c>
      <c r="D64" s="284">
        <v>0</v>
      </c>
      <c r="E64" s="284">
        <f t="shared" si="0"/>
        <v>0</v>
      </c>
    </row>
    <row r="65" spans="1:5" ht="39">
      <c r="A65" s="167" t="s">
        <v>441</v>
      </c>
      <c r="B65" s="165" t="s">
        <v>436</v>
      </c>
      <c r="C65" s="289">
        <v>3295.17222</v>
      </c>
      <c r="D65" s="284">
        <v>0</v>
      </c>
      <c r="E65" s="284">
        <f t="shared" si="0"/>
        <v>0</v>
      </c>
    </row>
    <row r="66" spans="1:3" ht="18" hidden="1">
      <c r="A66" s="167" t="s">
        <v>159</v>
      </c>
      <c r="B66" s="271" t="s">
        <v>37</v>
      </c>
      <c r="C66" s="290"/>
    </row>
    <row r="67" spans="1:3" ht="26.25" hidden="1">
      <c r="A67" s="167" t="s">
        <v>428</v>
      </c>
      <c r="B67" s="208" t="s">
        <v>301</v>
      </c>
      <c r="C67" s="286"/>
    </row>
    <row r="68" spans="1:3" ht="26.25" hidden="1">
      <c r="A68" s="167" t="s">
        <v>159</v>
      </c>
      <c r="B68" s="208" t="s">
        <v>301</v>
      </c>
      <c r="C68" s="286"/>
    </row>
    <row r="69" spans="1:3" ht="26.25" hidden="1">
      <c r="A69" s="174" t="s">
        <v>159</v>
      </c>
      <c r="B69" s="208" t="s">
        <v>301</v>
      </c>
      <c r="C69" s="286"/>
    </row>
    <row r="70" spans="1:3" ht="26.25" hidden="1">
      <c r="A70" s="174" t="s">
        <v>159</v>
      </c>
      <c r="B70" s="208" t="s">
        <v>301</v>
      </c>
      <c r="C70" s="286"/>
    </row>
    <row r="71" spans="1:3" ht="26.25" hidden="1">
      <c r="A71" s="174" t="s">
        <v>159</v>
      </c>
      <c r="B71" s="208" t="s">
        <v>301</v>
      </c>
      <c r="C71" s="286"/>
    </row>
    <row r="72" spans="1:4" ht="18" customHeight="1" hidden="1">
      <c r="A72" s="209"/>
      <c r="B72" s="210" t="s">
        <v>160</v>
      </c>
      <c r="C72" s="291">
        <f>'прил. 4'!H10-C10</f>
        <v>9215.865329999986</v>
      </c>
      <c r="D72" s="272">
        <f>'прил. 4'!I10-'прил.1'!D10</f>
        <v>3081.6429000000026</v>
      </c>
    </row>
  </sheetData>
  <sheetProtection/>
  <mergeCells count="7">
    <mergeCell ref="B38:E38"/>
    <mergeCell ref="A7:C7"/>
    <mergeCell ref="B1:C1"/>
    <mergeCell ref="B2:C2"/>
    <mergeCell ref="B3:C3"/>
    <mergeCell ref="B4:C4"/>
    <mergeCell ref="B5:C5"/>
  </mergeCells>
  <conditionalFormatting sqref="B1 C6">
    <cfRule type="expression" priority="1" dxfId="1" stopIfTrue="1">
      <formula>$G1&lt;&gt;""</formula>
    </cfRule>
  </conditionalFormatting>
  <printOptions horizontalCentered="1"/>
  <pageMargins left="0.7874015748031497" right="0.1968503937007874" top="0.3937007874015748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1.57421875" style="16" customWidth="1"/>
    <col min="2" max="2" width="76.00390625" style="16" customWidth="1"/>
    <col min="3" max="3" width="15.421875" style="16" customWidth="1"/>
    <col min="4" max="4" width="20.57421875" style="16" customWidth="1"/>
    <col min="5" max="5" width="14.8515625" style="16" customWidth="1"/>
    <col min="6" max="6" width="15.00390625" style="16" customWidth="1"/>
    <col min="7" max="16384" width="9.140625" style="16" customWidth="1"/>
  </cols>
  <sheetData>
    <row r="1" spans="2:4" ht="18" customHeight="1">
      <c r="B1" s="325" t="s">
        <v>161</v>
      </c>
      <c r="C1" s="325"/>
      <c r="D1" s="17"/>
    </row>
    <row r="2" spans="2:4" ht="18.75" customHeight="1">
      <c r="B2" s="326" t="s">
        <v>162</v>
      </c>
      <c r="C2" s="326"/>
      <c r="D2" s="17"/>
    </row>
    <row r="3" spans="2:4" ht="18.75" customHeight="1">
      <c r="B3" s="326" t="s">
        <v>163</v>
      </c>
      <c r="C3" s="326"/>
      <c r="D3" s="17"/>
    </row>
    <row r="4" spans="1:9" s="2" customFormat="1" ht="15" customHeight="1">
      <c r="A4" s="1"/>
      <c r="B4" s="326" t="s">
        <v>164</v>
      </c>
      <c r="C4" s="326"/>
      <c r="E4" s="18"/>
      <c r="H4" s="19"/>
      <c r="I4" s="19"/>
    </row>
    <row r="5" spans="1:4" ht="18.75" customHeight="1">
      <c r="A5" s="20"/>
      <c r="B5" s="326" t="s">
        <v>165</v>
      </c>
      <c r="C5" s="326"/>
      <c r="D5" s="17"/>
    </row>
    <row r="6" spans="1:4" ht="12.75" customHeight="1">
      <c r="A6" s="20"/>
      <c r="B6" s="17"/>
      <c r="C6" s="17"/>
      <c r="D6" s="17"/>
    </row>
    <row r="7" spans="1:3" ht="15.75" customHeight="1">
      <c r="A7" s="327" t="s">
        <v>166</v>
      </c>
      <c r="B7" s="327"/>
      <c r="C7" s="327"/>
    </row>
    <row r="8" spans="1:3" ht="15.75" customHeight="1">
      <c r="A8" s="327"/>
      <c r="B8" s="327"/>
      <c r="C8" s="327"/>
    </row>
    <row r="9" spans="1:3" ht="12.75" customHeight="1">
      <c r="A9" s="327"/>
      <c r="B9" s="327"/>
      <c r="C9" s="327"/>
    </row>
    <row r="10" spans="1:3" ht="12.75" customHeight="1" hidden="1">
      <c r="A10" s="327"/>
      <c r="B10" s="327"/>
      <c r="C10" s="327"/>
    </row>
    <row r="11" spans="1:3" ht="61.5" customHeight="1">
      <c r="A11" s="324" t="s">
        <v>1</v>
      </c>
      <c r="B11" s="324"/>
      <c r="C11" s="324"/>
    </row>
    <row r="12" spans="1:3" ht="15.75" customHeight="1">
      <c r="A12" s="21" t="s">
        <v>79</v>
      </c>
      <c r="B12" s="21" t="s">
        <v>167</v>
      </c>
      <c r="C12" s="22" t="s">
        <v>168</v>
      </c>
    </row>
    <row r="13" spans="1:3" s="26" customFormat="1" ht="15.75" customHeight="1">
      <c r="A13" s="23" t="s">
        <v>169</v>
      </c>
      <c r="B13" s="24" t="s">
        <v>170</v>
      </c>
      <c r="C13" s="25" t="e">
        <f>NA()</f>
        <v>#N/A</v>
      </c>
    </row>
    <row r="14" spans="1:3" s="26" customFormat="1" ht="12.75" customHeight="1" hidden="1">
      <c r="A14" s="27" t="s">
        <v>171</v>
      </c>
      <c r="B14" s="28" t="s">
        <v>172</v>
      </c>
      <c r="C14" s="25">
        <f>C16-C20</f>
        <v>0</v>
      </c>
    </row>
    <row r="15" spans="1:3" s="26" customFormat="1" ht="12.75" customHeight="1" hidden="1">
      <c r="A15" s="29" t="s">
        <v>173</v>
      </c>
      <c r="B15" s="30" t="s">
        <v>174</v>
      </c>
      <c r="C15" s="31">
        <v>0</v>
      </c>
    </row>
    <row r="16" spans="1:3" s="26" customFormat="1" ht="12.75" customHeight="1" hidden="1">
      <c r="A16" s="27" t="s">
        <v>175</v>
      </c>
      <c r="B16" s="28" t="s">
        <v>176</v>
      </c>
      <c r="C16" s="31">
        <f>C17</f>
        <v>0</v>
      </c>
    </row>
    <row r="17" spans="1:3" s="26" customFormat="1" ht="12.75" customHeight="1" hidden="1">
      <c r="A17" s="29" t="s">
        <v>177</v>
      </c>
      <c r="B17" s="30" t="s">
        <v>178</v>
      </c>
      <c r="C17" s="31">
        <f>C19</f>
        <v>0</v>
      </c>
    </row>
    <row r="18" spans="1:3" s="26" customFormat="1" ht="12.75" customHeight="1" hidden="1">
      <c r="A18" s="29" t="s">
        <v>179</v>
      </c>
      <c r="B18" s="32" t="s">
        <v>174</v>
      </c>
      <c r="C18" s="31">
        <v>0</v>
      </c>
    </row>
    <row r="19" spans="1:3" s="26" customFormat="1" ht="12.75" customHeight="1" hidden="1">
      <c r="A19" s="29" t="s">
        <v>180</v>
      </c>
      <c r="B19" s="32" t="s">
        <v>181</v>
      </c>
      <c r="C19" s="31"/>
    </row>
    <row r="20" spans="1:3" s="26" customFormat="1" ht="12.75" customHeight="1" hidden="1">
      <c r="A20" s="27" t="s">
        <v>182</v>
      </c>
      <c r="B20" s="33" t="s">
        <v>183</v>
      </c>
      <c r="C20" s="25">
        <f>SUM(C21)</f>
        <v>0</v>
      </c>
    </row>
    <row r="21" spans="1:3" s="26" customFormat="1" ht="12.75" customHeight="1" hidden="1">
      <c r="A21" s="29" t="s">
        <v>184</v>
      </c>
      <c r="B21" s="32" t="s">
        <v>185</v>
      </c>
      <c r="C21" s="31">
        <v>0</v>
      </c>
    </row>
    <row r="22" spans="1:3" s="26" customFormat="1" ht="12.75" customHeight="1" hidden="1">
      <c r="A22" s="29" t="s">
        <v>186</v>
      </c>
      <c r="B22" s="32" t="s">
        <v>181</v>
      </c>
      <c r="C22" s="31">
        <f>SUM(C21)</f>
        <v>0</v>
      </c>
    </row>
  </sheetData>
  <sheetProtection/>
  <mergeCells count="7">
    <mergeCell ref="A11:C11"/>
    <mergeCell ref="B1:C1"/>
    <mergeCell ref="B2:C2"/>
    <mergeCell ref="B3:C3"/>
    <mergeCell ref="B4:C4"/>
    <mergeCell ref="B5:C5"/>
    <mergeCell ref="A7:C10"/>
  </mergeCells>
  <conditionalFormatting sqref="A5:A6">
    <cfRule type="expression" priority="1" dxfId="1" stopIfTrue="1">
      <formula>$D5&lt;&gt;""</formula>
    </cfRule>
  </conditionalFormatting>
  <conditionalFormatting sqref="B1">
    <cfRule type="expression" priority="2" dxfId="1" stopIfTrue="1">
      <formula>$G1&lt;&gt;""</formula>
    </cfRule>
  </conditionalFormatting>
  <printOptions horizontalCentered="1"/>
  <pageMargins left="0" right="0" top="0.7875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320"/>
  <sheetViews>
    <sheetView zoomScalePageLayoutView="0" workbookViewId="0" topLeftCell="A1">
      <selection activeCell="A4" sqref="A4:H4"/>
    </sheetView>
  </sheetViews>
  <sheetFormatPr defaultColWidth="9.140625" defaultRowHeight="12.75" customHeight="1"/>
  <cols>
    <col min="1" max="1" width="90.140625" style="34" customWidth="1"/>
    <col min="2" max="2" width="0" style="35" hidden="1" customWidth="1"/>
    <col min="3" max="3" width="3.57421875" style="36" customWidth="1"/>
    <col min="4" max="4" width="4.28125" style="36" customWidth="1"/>
    <col min="5" max="5" width="9.00390625" style="36" customWidth="1"/>
    <col min="6" max="6" width="5.00390625" style="36" customWidth="1"/>
    <col min="7" max="7" width="0" style="35" hidden="1" customWidth="1"/>
    <col min="8" max="8" width="12.8515625" style="257" customWidth="1"/>
    <col min="9" max="9" width="9.7109375" style="37" bestFit="1" customWidth="1"/>
    <col min="10" max="10" width="13.28125" style="37" bestFit="1" customWidth="1"/>
    <col min="11" max="11" width="9.140625" style="37" customWidth="1"/>
    <col min="12" max="12" width="11.57421875" style="37" bestFit="1" customWidth="1"/>
    <col min="13" max="16384" width="9.140625" style="37" customWidth="1"/>
  </cols>
  <sheetData>
    <row r="1" spans="1:8" ht="15" customHeight="1">
      <c r="A1" s="328" t="s">
        <v>0</v>
      </c>
      <c r="B1" s="328"/>
      <c r="C1" s="328"/>
      <c r="D1" s="328"/>
      <c r="E1" s="328"/>
      <c r="F1" s="328"/>
      <c r="G1" s="328"/>
      <c r="H1" s="328"/>
    </row>
    <row r="2" spans="1:8" ht="15" customHeight="1">
      <c r="A2" s="321" t="s">
        <v>288</v>
      </c>
      <c r="B2" s="321"/>
      <c r="C2" s="321"/>
      <c r="D2" s="321"/>
      <c r="E2" s="321"/>
      <c r="F2" s="321"/>
      <c r="G2" s="321"/>
      <c r="H2" s="321"/>
    </row>
    <row r="3" spans="1:8" ht="15" customHeight="1">
      <c r="A3" s="321" t="s">
        <v>289</v>
      </c>
      <c r="B3" s="321"/>
      <c r="C3" s="321"/>
      <c r="D3" s="321"/>
      <c r="E3" s="321"/>
      <c r="F3" s="321"/>
      <c r="G3" s="321"/>
      <c r="H3" s="321"/>
    </row>
    <row r="4" spans="1:8" ht="15" customHeight="1">
      <c r="A4" s="322" t="s">
        <v>461</v>
      </c>
      <c r="B4" s="322"/>
      <c r="C4" s="322"/>
      <c r="D4" s="322"/>
      <c r="E4" s="322"/>
      <c r="F4" s="322"/>
      <c r="G4" s="322"/>
      <c r="H4" s="322"/>
    </row>
    <row r="5" spans="1:8" ht="16.5" customHeight="1">
      <c r="A5" s="323"/>
      <c r="B5" s="323"/>
      <c r="C5" s="323"/>
      <c r="D5" s="323"/>
      <c r="E5" s="323"/>
      <c r="F5" s="323"/>
      <c r="G5" s="323"/>
      <c r="H5" s="323"/>
    </row>
    <row r="6" spans="1:7" ht="17.25" customHeight="1">
      <c r="A6" s="38"/>
      <c r="B6" s="39"/>
      <c r="C6" s="39"/>
      <c r="D6" s="39"/>
      <c r="E6" s="39"/>
      <c r="F6" s="39"/>
      <c r="G6" s="39"/>
    </row>
    <row r="7" spans="1:8" ht="52.5" customHeight="1">
      <c r="A7" s="329" t="s">
        <v>371</v>
      </c>
      <c r="B7" s="329"/>
      <c r="C7" s="329"/>
      <c r="D7" s="329"/>
      <c r="E7" s="329"/>
      <c r="F7" s="329"/>
      <c r="G7" s="329"/>
      <c r="H7" s="329"/>
    </row>
    <row r="8" spans="1:8" ht="13.5" customHeight="1">
      <c r="A8" s="40"/>
      <c r="B8" s="39"/>
      <c r="C8" s="41"/>
      <c r="D8" s="41"/>
      <c r="E8" s="41"/>
      <c r="F8" s="41"/>
      <c r="G8" s="39"/>
      <c r="H8" s="258" t="s">
        <v>187</v>
      </c>
    </row>
    <row r="9" spans="1:12" ht="13.5" customHeight="1">
      <c r="A9" s="60" t="s">
        <v>2</v>
      </c>
      <c r="B9" s="61" t="s">
        <v>188</v>
      </c>
      <c r="C9" s="61" t="s">
        <v>3</v>
      </c>
      <c r="D9" s="61" t="s">
        <v>4</v>
      </c>
      <c r="E9" s="61" t="s">
        <v>5</v>
      </c>
      <c r="F9" s="61" t="s">
        <v>6</v>
      </c>
      <c r="G9" s="61" t="s">
        <v>189</v>
      </c>
      <c r="H9" s="269" t="s">
        <v>454</v>
      </c>
      <c r="I9" s="270" t="s">
        <v>455</v>
      </c>
      <c r="J9" s="270" t="s">
        <v>456</v>
      </c>
      <c r="K9"/>
      <c r="L9"/>
    </row>
    <row r="10" spans="1:12" ht="18" customHeight="1">
      <c r="A10" s="62" t="s">
        <v>8</v>
      </c>
      <c r="B10" s="63"/>
      <c r="C10" s="63"/>
      <c r="D10" s="63"/>
      <c r="E10" s="63"/>
      <c r="F10" s="64"/>
      <c r="G10" s="63"/>
      <c r="H10" s="214">
        <f>H11+H107+H309+H76</f>
        <v>84351.35143999998</v>
      </c>
      <c r="I10" s="214">
        <f>I11+I107+I309+I76</f>
        <v>22683.07033</v>
      </c>
      <c r="J10" s="305">
        <f>I10/H10*100</f>
        <v>26.891175947708092</v>
      </c>
      <c r="K10"/>
      <c r="L10" s="293"/>
    </row>
    <row r="11" spans="1:12" ht="15.75" customHeight="1">
      <c r="A11" s="65" t="s">
        <v>9</v>
      </c>
      <c r="B11" s="66"/>
      <c r="C11" s="66" t="s">
        <v>10</v>
      </c>
      <c r="D11" s="67"/>
      <c r="E11" s="67"/>
      <c r="F11" s="67"/>
      <c r="G11" s="66"/>
      <c r="H11" s="215">
        <f>H12+H18+H61</f>
        <v>5545.812890000001</v>
      </c>
      <c r="I11" s="215">
        <f>I12+I18+I61</f>
        <v>2435.46356</v>
      </c>
      <c r="J11" s="305">
        <f aca="true" t="shared" si="0" ref="J11:J74">I11/H11*100</f>
        <v>43.91535755545477</v>
      </c>
      <c r="K11"/>
      <c r="L11"/>
    </row>
    <row r="12" spans="1:12" s="42" customFormat="1" ht="26.25" customHeight="1">
      <c r="A12" s="156" t="s">
        <v>284</v>
      </c>
      <c r="B12" s="66"/>
      <c r="C12" s="66" t="s">
        <v>10</v>
      </c>
      <c r="D12" s="67" t="s">
        <v>30</v>
      </c>
      <c r="E12" s="67"/>
      <c r="F12" s="67"/>
      <c r="G12" s="66"/>
      <c r="H12" s="215">
        <f aca="true" t="shared" si="1" ref="H12:I14">H13</f>
        <v>55.5</v>
      </c>
      <c r="I12" s="215">
        <f t="shared" si="1"/>
        <v>23.13168</v>
      </c>
      <c r="J12" s="305">
        <f t="shared" si="0"/>
        <v>41.6787027027027</v>
      </c>
      <c r="K12" s="43"/>
      <c r="L12" s="43"/>
    </row>
    <row r="13" spans="1:12" ht="24.75" customHeight="1">
      <c r="A13" s="156" t="s">
        <v>191</v>
      </c>
      <c r="B13" s="66"/>
      <c r="C13" s="66" t="s">
        <v>10</v>
      </c>
      <c r="D13" s="67" t="s">
        <v>30</v>
      </c>
      <c r="E13" s="158" t="s">
        <v>12</v>
      </c>
      <c r="F13" s="158"/>
      <c r="G13" s="158"/>
      <c r="H13" s="215">
        <f t="shared" si="1"/>
        <v>55.5</v>
      </c>
      <c r="I13" s="215">
        <f t="shared" si="1"/>
        <v>23.13168</v>
      </c>
      <c r="J13" s="305">
        <f t="shared" si="0"/>
        <v>41.6787027027027</v>
      </c>
      <c r="K13"/>
      <c r="L13"/>
    </row>
    <row r="14" spans="1:12" ht="25.5">
      <c r="A14" s="157" t="s">
        <v>285</v>
      </c>
      <c r="B14" s="66"/>
      <c r="C14" s="66" t="s">
        <v>10</v>
      </c>
      <c r="D14" s="67" t="s">
        <v>30</v>
      </c>
      <c r="E14" s="159" t="s">
        <v>286</v>
      </c>
      <c r="F14" s="159"/>
      <c r="G14" s="159"/>
      <c r="H14" s="215">
        <f t="shared" si="1"/>
        <v>55.5</v>
      </c>
      <c r="I14" s="215">
        <f t="shared" si="1"/>
        <v>23.13168</v>
      </c>
      <c r="J14" s="305">
        <f t="shared" si="0"/>
        <v>41.6787027027027</v>
      </c>
      <c r="K14" s="44"/>
      <c r="L14" s="44"/>
    </row>
    <row r="15" spans="1:12" ht="12.75" customHeight="1">
      <c r="A15" s="160" t="s">
        <v>33</v>
      </c>
      <c r="B15" s="66"/>
      <c r="C15" s="106" t="s">
        <v>10</v>
      </c>
      <c r="D15" s="155" t="s">
        <v>30</v>
      </c>
      <c r="E15" s="158" t="s">
        <v>286</v>
      </c>
      <c r="F15" s="158" t="s">
        <v>15</v>
      </c>
      <c r="G15" s="158"/>
      <c r="H15" s="216">
        <f>H16</f>
        <v>55.5</v>
      </c>
      <c r="I15" s="216">
        <f>'прил. 4'!I15</f>
        <v>23.13168</v>
      </c>
      <c r="J15" s="305">
        <f t="shared" si="0"/>
        <v>41.6787027027027</v>
      </c>
      <c r="K15" s="44"/>
      <c r="L15" s="44"/>
    </row>
    <row r="16" spans="1:12" ht="12.75" customHeight="1" hidden="1">
      <c r="A16" s="160" t="s">
        <v>193</v>
      </c>
      <c r="B16" s="66"/>
      <c r="C16" s="106" t="s">
        <v>10</v>
      </c>
      <c r="D16" s="155" t="s">
        <v>30</v>
      </c>
      <c r="E16" s="158" t="s">
        <v>286</v>
      </c>
      <c r="F16" s="158" t="s">
        <v>15</v>
      </c>
      <c r="G16" s="158" t="s">
        <v>202</v>
      </c>
      <c r="H16" s="216">
        <f>H17</f>
        <v>55.5</v>
      </c>
      <c r="I16" s="216">
        <f>I17</f>
        <v>56.5</v>
      </c>
      <c r="J16" s="305">
        <f t="shared" si="0"/>
        <v>101.8018018018018</v>
      </c>
      <c r="K16"/>
      <c r="L16"/>
    </row>
    <row r="17" spans="1:12" ht="12.75" customHeight="1" hidden="1">
      <c r="A17" s="160" t="s">
        <v>197</v>
      </c>
      <c r="B17" s="66"/>
      <c r="C17" s="106" t="s">
        <v>10</v>
      </c>
      <c r="D17" s="155" t="s">
        <v>30</v>
      </c>
      <c r="E17" s="158" t="s">
        <v>286</v>
      </c>
      <c r="F17" s="158" t="s">
        <v>15</v>
      </c>
      <c r="G17" s="158" t="s">
        <v>212</v>
      </c>
      <c r="H17" s="216">
        <v>55.5</v>
      </c>
      <c r="I17" s="216">
        <v>56.5</v>
      </c>
      <c r="J17" s="305">
        <f t="shared" si="0"/>
        <v>101.8018018018018</v>
      </c>
      <c r="K17"/>
      <c r="L17"/>
    </row>
    <row r="18" spans="1:12" ht="25.5">
      <c r="A18" s="68" t="s">
        <v>190</v>
      </c>
      <c r="B18" s="69"/>
      <c r="C18" s="69" t="s">
        <v>10</v>
      </c>
      <c r="D18" s="69" t="s">
        <v>11</v>
      </c>
      <c r="E18" s="69"/>
      <c r="F18" s="69"/>
      <c r="G18" s="69"/>
      <c r="H18" s="217">
        <f>H19+H53</f>
        <v>5290.312890000001</v>
      </c>
      <c r="I18" s="217">
        <f>I19+I53</f>
        <v>2412.33188</v>
      </c>
      <c r="J18" s="305">
        <f t="shared" si="0"/>
        <v>45.599039795167954</v>
      </c>
      <c r="K18"/>
      <c r="L18"/>
    </row>
    <row r="19" spans="1:12" ht="25.5">
      <c r="A19" s="71" t="s">
        <v>191</v>
      </c>
      <c r="B19" s="72"/>
      <c r="C19" s="72" t="s">
        <v>10</v>
      </c>
      <c r="D19" s="72" t="s">
        <v>11</v>
      </c>
      <c r="E19" s="72" t="s">
        <v>12</v>
      </c>
      <c r="F19" s="72"/>
      <c r="G19" s="72"/>
      <c r="H19" s="218">
        <f>H20+H43</f>
        <v>5286.212890000001</v>
      </c>
      <c r="I19" s="218">
        <f>I20+I43</f>
        <v>2412.33188</v>
      </c>
      <c r="J19" s="305">
        <f t="shared" si="0"/>
        <v>45.634406525008494</v>
      </c>
      <c r="K19"/>
      <c r="L19"/>
    </row>
    <row r="20" spans="1:12" ht="12.75" customHeight="1">
      <c r="A20" s="73" t="s">
        <v>13</v>
      </c>
      <c r="B20" s="74" t="s">
        <v>192</v>
      </c>
      <c r="C20" s="74" t="s">
        <v>10</v>
      </c>
      <c r="D20" s="74" t="s">
        <v>11</v>
      </c>
      <c r="E20" s="74" t="s">
        <v>14</v>
      </c>
      <c r="F20" s="74"/>
      <c r="G20" s="74"/>
      <c r="H20" s="219">
        <f>H21+H39</f>
        <v>4635.212890000001</v>
      </c>
      <c r="I20" s="219">
        <f>I21+I39</f>
        <v>2213.6636000000003</v>
      </c>
      <c r="J20" s="305">
        <f t="shared" si="0"/>
        <v>47.75753892072042</v>
      </c>
      <c r="K20"/>
      <c r="L20"/>
    </row>
    <row r="21" spans="1:12" ht="12.75" customHeight="1">
      <c r="A21" s="76" t="s">
        <v>33</v>
      </c>
      <c r="B21" s="77" t="s">
        <v>192</v>
      </c>
      <c r="C21" s="77" t="s">
        <v>10</v>
      </c>
      <c r="D21" s="77" t="s">
        <v>11</v>
      </c>
      <c r="E21" s="77" t="s">
        <v>14</v>
      </c>
      <c r="F21" s="77" t="s">
        <v>15</v>
      </c>
      <c r="G21" s="77"/>
      <c r="H21" s="220">
        <f>'прил. 4'!H21</f>
        <v>4635.212890000001</v>
      </c>
      <c r="I21" s="220">
        <f>'прил. 4'!I21</f>
        <v>2213.6636000000003</v>
      </c>
      <c r="J21" s="305">
        <f t="shared" si="0"/>
        <v>47.75753892072042</v>
      </c>
      <c r="K21"/>
      <c r="L21"/>
    </row>
    <row r="22" spans="1:12" ht="12.75" customHeight="1" hidden="1">
      <c r="A22" s="78" t="s">
        <v>193</v>
      </c>
      <c r="B22" s="79" t="s">
        <v>192</v>
      </c>
      <c r="C22" s="79" t="s">
        <v>10</v>
      </c>
      <c r="D22" s="79" t="s">
        <v>11</v>
      </c>
      <c r="E22" s="79" t="s">
        <v>14</v>
      </c>
      <c r="F22" s="79" t="s">
        <v>15</v>
      </c>
      <c r="G22" s="79" t="s">
        <v>194</v>
      </c>
      <c r="H22" s="220">
        <f>H23+H24+H25</f>
        <v>3506.5</v>
      </c>
      <c r="I22" s="220">
        <f>I23+I24+I25</f>
        <v>3506.5</v>
      </c>
      <c r="J22" s="305">
        <f t="shared" si="0"/>
        <v>100</v>
      </c>
      <c r="K22"/>
      <c r="L22"/>
    </row>
    <row r="23" spans="1:12" ht="12.75" customHeight="1" hidden="1">
      <c r="A23" s="78" t="s">
        <v>195</v>
      </c>
      <c r="B23" s="77" t="s">
        <v>192</v>
      </c>
      <c r="C23" s="79" t="s">
        <v>10</v>
      </c>
      <c r="D23" s="79" t="s">
        <v>11</v>
      </c>
      <c r="E23" s="79" t="s">
        <v>14</v>
      </c>
      <c r="F23" s="79" t="s">
        <v>15</v>
      </c>
      <c r="G23" s="79" t="s">
        <v>196</v>
      </c>
      <c r="H23" s="221">
        <v>2699.4</v>
      </c>
      <c r="I23" s="221">
        <v>2699.4</v>
      </c>
      <c r="J23" s="305">
        <f t="shared" si="0"/>
        <v>100</v>
      </c>
      <c r="K23"/>
      <c r="L23"/>
    </row>
    <row r="24" spans="1:12" ht="12.75" customHeight="1" hidden="1">
      <c r="A24" s="78" t="s">
        <v>197</v>
      </c>
      <c r="B24" s="79" t="s">
        <v>192</v>
      </c>
      <c r="C24" s="79" t="s">
        <v>10</v>
      </c>
      <c r="D24" s="79" t="s">
        <v>11</v>
      </c>
      <c r="E24" s="79" t="s">
        <v>14</v>
      </c>
      <c r="F24" s="79" t="s">
        <v>15</v>
      </c>
      <c r="G24" s="79" t="s">
        <v>198</v>
      </c>
      <c r="H24" s="221">
        <v>1.9</v>
      </c>
      <c r="I24" s="221">
        <v>1.9</v>
      </c>
      <c r="J24" s="305">
        <f t="shared" si="0"/>
        <v>100</v>
      </c>
      <c r="K24"/>
      <c r="L24"/>
    </row>
    <row r="25" spans="1:12" ht="12.75" customHeight="1" hidden="1">
      <c r="A25" s="78" t="s">
        <v>199</v>
      </c>
      <c r="B25" s="77" t="s">
        <v>192</v>
      </c>
      <c r="C25" s="79" t="s">
        <v>10</v>
      </c>
      <c r="D25" s="79" t="s">
        <v>11</v>
      </c>
      <c r="E25" s="79" t="s">
        <v>14</v>
      </c>
      <c r="F25" s="79" t="s">
        <v>15</v>
      </c>
      <c r="G25" s="79" t="s">
        <v>200</v>
      </c>
      <c r="H25" s="221">
        <v>805.2</v>
      </c>
      <c r="I25" s="221">
        <v>805.2</v>
      </c>
      <c r="J25" s="305">
        <f t="shared" si="0"/>
        <v>100</v>
      </c>
      <c r="K25"/>
      <c r="L25"/>
    </row>
    <row r="26" spans="1:12" ht="12.75" customHeight="1" hidden="1">
      <c r="A26" s="78" t="s">
        <v>201</v>
      </c>
      <c r="B26" s="79" t="s">
        <v>192</v>
      </c>
      <c r="C26" s="79" t="s">
        <v>10</v>
      </c>
      <c r="D26" s="79" t="s">
        <v>11</v>
      </c>
      <c r="E26" s="79" t="s">
        <v>14</v>
      </c>
      <c r="F26" s="79" t="s">
        <v>15</v>
      </c>
      <c r="G26" s="79" t="s">
        <v>202</v>
      </c>
      <c r="H26" s="220">
        <f>H27+H28+H29+H30+H31+H32</f>
        <v>362.6</v>
      </c>
      <c r="I26" s="220">
        <f>I27+I28+I29+I30+I31+I32</f>
        <v>362.6</v>
      </c>
      <c r="J26" s="305">
        <f t="shared" si="0"/>
        <v>100</v>
      </c>
      <c r="K26"/>
      <c r="L26"/>
    </row>
    <row r="27" spans="1:12" ht="12.75" customHeight="1" hidden="1">
      <c r="A27" s="78" t="s">
        <v>203</v>
      </c>
      <c r="B27" s="77" t="s">
        <v>192</v>
      </c>
      <c r="C27" s="79" t="s">
        <v>10</v>
      </c>
      <c r="D27" s="79" t="s">
        <v>11</v>
      </c>
      <c r="E27" s="79" t="s">
        <v>14</v>
      </c>
      <c r="F27" s="79" t="s">
        <v>15</v>
      </c>
      <c r="G27" s="79" t="s">
        <v>204</v>
      </c>
      <c r="H27" s="221">
        <v>120</v>
      </c>
      <c r="I27" s="221">
        <v>120</v>
      </c>
      <c r="J27" s="305">
        <f t="shared" si="0"/>
        <v>100</v>
      </c>
      <c r="K27"/>
      <c r="L27"/>
    </row>
    <row r="28" spans="1:12" ht="12.75" customHeight="1" hidden="1">
      <c r="A28" s="78" t="s">
        <v>205</v>
      </c>
      <c r="B28" s="79" t="s">
        <v>192</v>
      </c>
      <c r="C28" s="79" t="s">
        <v>10</v>
      </c>
      <c r="D28" s="79" t="s">
        <v>11</v>
      </c>
      <c r="E28" s="79" t="s">
        <v>14</v>
      </c>
      <c r="F28" s="79" t="s">
        <v>15</v>
      </c>
      <c r="G28" s="79" t="s">
        <v>206</v>
      </c>
      <c r="H28" s="221">
        <v>9.3</v>
      </c>
      <c r="I28" s="221">
        <v>9.3</v>
      </c>
      <c r="J28" s="305">
        <f t="shared" si="0"/>
        <v>100</v>
      </c>
      <c r="K28"/>
      <c r="L28"/>
    </row>
    <row r="29" spans="1:12" ht="12.75" customHeight="1" hidden="1">
      <c r="A29" s="78" t="s">
        <v>207</v>
      </c>
      <c r="B29" s="77" t="s">
        <v>192</v>
      </c>
      <c r="C29" s="79" t="s">
        <v>10</v>
      </c>
      <c r="D29" s="79" t="s">
        <v>11</v>
      </c>
      <c r="E29" s="79" t="s">
        <v>14</v>
      </c>
      <c r="F29" s="79" t="s">
        <v>15</v>
      </c>
      <c r="G29" s="79">
        <v>223</v>
      </c>
      <c r="H29" s="221">
        <v>83.3</v>
      </c>
      <c r="I29" s="221">
        <v>83.3</v>
      </c>
      <c r="J29" s="305">
        <f t="shared" si="0"/>
        <v>100</v>
      </c>
      <c r="K29"/>
      <c r="L29"/>
    </row>
    <row r="30" spans="1:12" ht="12.75" customHeight="1" hidden="1">
      <c r="A30" s="78" t="s">
        <v>208</v>
      </c>
      <c r="B30" s="79" t="s">
        <v>192</v>
      </c>
      <c r="C30" s="79" t="s">
        <v>10</v>
      </c>
      <c r="D30" s="79" t="s">
        <v>11</v>
      </c>
      <c r="E30" s="79" t="s">
        <v>14</v>
      </c>
      <c r="F30" s="79" t="s">
        <v>15</v>
      </c>
      <c r="G30" s="79">
        <v>224</v>
      </c>
      <c r="H30" s="221"/>
      <c r="I30" s="221"/>
      <c r="J30" s="305" t="e">
        <f t="shared" si="0"/>
        <v>#DIV/0!</v>
      </c>
      <c r="K30"/>
      <c r="L30"/>
    </row>
    <row r="31" spans="1:12" ht="12.75" customHeight="1" hidden="1">
      <c r="A31" s="78" t="s">
        <v>209</v>
      </c>
      <c r="B31" s="77" t="s">
        <v>192</v>
      </c>
      <c r="C31" s="79" t="s">
        <v>10</v>
      </c>
      <c r="D31" s="79" t="s">
        <v>11</v>
      </c>
      <c r="E31" s="79" t="s">
        <v>14</v>
      </c>
      <c r="F31" s="79" t="s">
        <v>15</v>
      </c>
      <c r="G31" s="79" t="s">
        <v>210</v>
      </c>
      <c r="H31" s="221">
        <v>50</v>
      </c>
      <c r="I31" s="221">
        <v>50</v>
      </c>
      <c r="J31" s="305">
        <f t="shared" si="0"/>
        <v>100</v>
      </c>
      <c r="K31"/>
      <c r="L31"/>
    </row>
    <row r="32" spans="1:12" ht="12.75" customHeight="1" hidden="1">
      <c r="A32" s="78" t="s">
        <v>211</v>
      </c>
      <c r="B32" s="79" t="s">
        <v>192</v>
      </c>
      <c r="C32" s="79" t="s">
        <v>10</v>
      </c>
      <c r="D32" s="79" t="s">
        <v>11</v>
      </c>
      <c r="E32" s="79" t="s">
        <v>14</v>
      </c>
      <c r="F32" s="79" t="s">
        <v>15</v>
      </c>
      <c r="G32" s="79" t="s">
        <v>212</v>
      </c>
      <c r="H32" s="221">
        <v>100</v>
      </c>
      <c r="I32" s="221">
        <v>100</v>
      </c>
      <c r="J32" s="305">
        <f t="shared" si="0"/>
        <v>100</v>
      </c>
      <c r="K32"/>
      <c r="L32"/>
    </row>
    <row r="33" spans="1:12" ht="12.75" customHeight="1" hidden="1">
      <c r="A33" s="78" t="s">
        <v>213</v>
      </c>
      <c r="B33" s="77" t="s">
        <v>192</v>
      </c>
      <c r="C33" s="79" t="s">
        <v>10</v>
      </c>
      <c r="D33" s="79" t="s">
        <v>11</v>
      </c>
      <c r="E33" s="79" t="s">
        <v>14</v>
      </c>
      <c r="F33" s="79" t="s">
        <v>15</v>
      </c>
      <c r="G33" s="79" t="s">
        <v>214</v>
      </c>
      <c r="H33" s="220"/>
      <c r="I33" s="220"/>
      <c r="J33" s="305" t="e">
        <f t="shared" si="0"/>
        <v>#DIV/0!</v>
      </c>
      <c r="K33"/>
      <c r="L33"/>
    </row>
    <row r="34" spans="1:12" ht="12.75" customHeight="1" hidden="1">
      <c r="A34" s="78" t="s">
        <v>215</v>
      </c>
      <c r="B34" s="79" t="s">
        <v>192</v>
      </c>
      <c r="C34" s="79" t="s">
        <v>10</v>
      </c>
      <c r="D34" s="79" t="s">
        <v>11</v>
      </c>
      <c r="E34" s="79" t="s">
        <v>14</v>
      </c>
      <c r="F34" s="79" t="s">
        <v>15</v>
      </c>
      <c r="G34" s="79">
        <v>262</v>
      </c>
      <c r="H34" s="221"/>
      <c r="I34" s="221"/>
      <c r="J34" s="305" t="e">
        <f t="shared" si="0"/>
        <v>#DIV/0!</v>
      </c>
      <c r="K34" s="44"/>
      <c r="L34" s="44"/>
    </row>
    <row r="35" spans="1:12" s="42" customFormat="1" ht="24" customHeight="1" hidden="1">
      <c r="A35" s="78" t="s">
        <v>25</v>
      </c>
      <c r="B35" s="77" t="s">
        <v>192</v>
      </c>
      <c r="C35" s="79" t="s">
        <v>10</v>
      </c>
      <c r="D35" s="79" t="s">
        <v>11</v>
      </c>
      <c r="E35" s="79" t="s">
        <v>14</v>
      </c>
      <c r="F35" s="79" t="s">
        <v>15</v>
      </c>
      <c r="G35" s="79">
        <v>290</v>
      </c>
      <c r="H35" s="222">
        <v>22.2</v>
      </c>
      <c r="I35" s="222">
        <v>22.2</v>
      </c>
      <c r="J35" s="305">
        <f t="shared" si="0"/>
        <v>100</v>
      </c>
      <c r="K35" s="43"/>
      <c r="L35" s="43"/>
    </row>
    <row r="36" spans="1:12" ht="12.75" customHeight="1" hidden="1">
      <c r="A36" s="78" t="s">
        <v>216</v>
      </c>
      <c r="B36" s="79" t="s">
        <v>192</v>
      </c>
      <c r="C36" s="79" t="s">
        <v>10</v>
      </c>
      <c r="D36" s="79" t="s">
        <v>11</v>
      </c>
      <c r="E36" s="79" t="s">
        <v>14</v>
      </c>
      <c r="F36" s="79" t="s">
        <v>15</v>
      </c>
      <c r="G36" s="79" t="s">
        <v>217</v>
      </c>
      <c r="H36" s="220">
        <f>H37+H38</f>
        <v>204.3</v>
      </c>
      <c r="I36" s="220">
        <f>I37+I38</f>
        <v>204.3</v>
      </c>
      <c r="J36" s="305">
        <f t="shared" si="0"/>
        <v>100</v>
      </c>
      <c r="K36"/>
      <c r="L36"/>
    </row>
    <row r="37" spans="1:12" ht="12.75" hidden="1">
      <c r="A37" s="78" t="s">
        <v>218</v>
      </c>
      <c r="B37" s="77" t="s">
        <v>192</v>
      </c>
      <c r="C37" s="79" t="s">
        <v>10</v>
      </c>
      <c r="D37" s="79" t="s">
        <v>11</v>
      </c>
      <c r="E37" s="79" t="s">
        <v>14</v>
      </c>
      <c r="F37" s="79" t="s">
        <v>15</v>
      </c>
      <c r="G37" s="79">
        <v>310</v>
      </c>
      <c r="H37" s="221">
        <v>37.5</v>
      </c>
      <c r="I37" s="221">
        <v>37.5</v>
      </c>
      <c r="J37" s="305">
        <f t="shared" si="0"/>
        <v>100</v>
      </c>
      <c r="K37"/>
      <c r="L37"/>
    </row>
    <row r="38" spans="1:12" ht="12.75" hidden="1">
      <c r="A38" s="78" t="s">
        <v>219</v>
      </c>
      <c r="B38" s="79" t="s">
        <v>192</v>
      </c>
      <c r="C38" s="79" t="s">
        <v>10</v>
      </c>
      <c r="D38" s="79" t="s">
        <v>11</v>
      </c>
      <c r="E38" s="79" t="s">
        <v>14</v>
      </c>
      <c r="F38" s="79" t="s">
        <v>15</v>
      </c>
      <c r="G38" s="79" t="s">
        <v>220</v>
      </c>
      <c r="H38" s="221">
        <v>166.8</v>
      </c>
      <c r="I38" s="221">
        <v>166.8</v>
      </c>
      <c r="J38" s="305">
        <f t="shared" si="0"/>
        <v>100</v>
      </c>
      <c r="K38"/>
      <c r="L38"/>
    </row>
    <row r="39" spans="1:229" s="42" customFormat="1" ht="13.5" hidden="1">
      <c r="A39" s="73" t="s">
        <v>16</v>
      </c>
      <c r="B39" s="74" t="s">
        <v>192</v>
      </c>
      <c r="C39" s="74" t="s">
        <v>10</v>
      </c>
      <c r="D39" s="74" t="s">
        <v>11</v>
      </c>
      <c r="E39" s="74" t="s">
        <v>17</v>
      </c>
      <c r="F39" s="74"/>
      <c r="G39" s="74"/>
      <c r="H39" s="223">
        <f aca="true" t="shared" si="2" ref="H39:I41">H40</f>
        <v>0</v>
      </c>
      <c r="I39" s="223">
        <f t="shared" si="2"/>
        <v>0</v>
      </c>
      <c r="J39" s="305" t="e">
        <f t="shared" si="0"/>
        <v>#DIV/0!</v>
      </c>
      <c r="K39" s="46"/>
      <c r="L39" s="46"/>
      <c r="Q39" s="45"/>
      <c r="R39" s="47"/>
      <c r="S39" s="48"/>
      <c r="T39" s="48"/>
      <c r="U39" s="48"/>
      <c r="V39" s="48"/>
      <c r="W39" s="49"/>
      <c r="X39" s="48"/>
      <c r="Y39" s="50"/>
      <c r="AC39" s="51"/>
      <c r="AK39" s="45"/>
      <c r="AL39" s="47"/>
      <c r="AM39" s="48"/>
      <c r="AN39" s="48"/>
      <c r="AO39" s="48"/>
      <c r="AP39" s="48"/>
      <c r="AQ39" s="49"/>
      <c r="AR39" s="48"/>
      <c r="AS39" s="50"/>
      <c r="AW39" s="51"/>
      <c r="BE39" s="45"/>
      <c r="BF39" s="47"/>
      <c r="BG39" s="48"/>
      <c r="BH39" s="48"/>
      <c r="BI39" s="48"/>
      <c r="BJ39" s="48"/>
      <c r="BK39" s="49"/>
      <c r="BL39" s="48"/>
      <c r="BM39" s="50"/>
      <c r="BQ39" s="51"/>
      <c r="BY39" s="45"/>
      <c r="BZ39" s="47"/>
      <c r="CA39" s="48"/>
      <c r="CB39" s="48"/>
      <c r="CC39" s="48"/>
      <c r="CD39" s="48"/>
      <c r="CE39" s="49"/>
      <c r="CF39" s="48"/>
      <c r="CG39" s="50"/>
      <c r="CK39" s="51"/>
      <c r="CS39" s="45"/>
      <c r="CT39" s="47"/>
      <c r="CU39" s="48"/>
      <c r="CV39" s="48"/>
      <c r="CW39" s="48"/>
      <c r="CX39" s="48"/>
      <c r="CY39" s="49"/>
      <c r="CZ39" s="48"/>
      <c r="DA39" s="50"/>
      <c r="DE39" s="51"/>
      <c r="DM39" s="45"/>
      <c r="DN39" s="47"/>
      <c r="DO39" s="48"/>
      <c r="DP39" s="48"/>
      <c r="DQ39" s="48"/>
      <c r="DR39" s="48"/>
      <c r="DS39" s="49"/>
      <c r="DT39" s="48"/>
      <c r="DU39" s="50"/>
      <c r="DY39" s="51"/>
      <c r="EG39" s="45"/>
      <c r="EH39" s="47"/>
      <c r="EI39" s="48"/>
      <c r="EJ39" s="48"/>
      <c r="EK39" s="48"/>
      <c r="EL39" s="48"/>
      <c r="EM39" s="49"/>
      <c r="EN39" s="48"/>
      <c r="EO39" s="50"/>
      <c r="ES39" s="51"/>
      <c r="FA39" s="45"/>
      <c r="FB39" s="47"/>
      <c r="FC39" s="48"/>
      <c r="FD39" s="48"/>
      <c r="FE39" s="48"/>
      <c r="FF39" s="48"/>
      <c r="FG39" s="49"/>
      <c r="FH39" s="48"/>
      <c r="FI39" s="50"/>
      <c r="FM39" s="51"/>
      <c r="FU39" s="45"/>
      <c r="FV39" s="47"/>
      <c r="FW39" s="48"/>
      <c r="FX39" s="48"/>
      <c r="FY39" s="48"/>
      <c r="FZ39" s="48"/>
      <c r="GA39" s="49"/>
      <c r="GB39" s="48"/>
      <c r="GC39" s="50"/>
      <c r="GG39" s="51"/>
      <c r="GO39" s="45"/>
      <c r="GP39" s="47"/>
      <c r="GQ39" s="48"/>
      <c r="GR39" s="48"/>
      <c r="GS39" s="48"/>
      <c r="GT39" s="48"/>
      <c r="GU39" s="49"/>
      <c r="GV39" s="48"/>
      <c r="GW39" s="50"/>
      <c r="HA39" s="51"/>
      <c r="HI39" s="45"/>
      <c r="HJ39" s="47"/>
      <c r="HK39" s="48"/>
      <c r="HL39" s="48"/>
      <c r="HM39" s="48"/>
      <c r="HN39" s="48"/>
      <c r="HO39" s="49"/>
      <c r="HP39" s="48"/>
      <c r="HQ39" s="50"/>
      <c r="HU39" s="51"/>
    </row>
    <row r="40" spans="1:12" ht="12.75" customHeight="1" hidden="1">
      <c r="A40" s="78" t="s">
        <v>33</v>
      </c>
      <c r="B40" s="77" t="s">
        <v>192</v>
      </c>
      <c r="C40" s="79" t="s">
        <v>10</v>
      </c>
      <c r="D40" s="79" t="s">
        <v>11</v>
      </c>
      <c r="E40" s="79" t="s">
        <v>17</v>
      </c>
      <c r="F40" s="79" t="s">
        <v>15</v>
      </c>
      <c r="G40" s="79"/>
      <c r="H40" s="221">
        <f t="shared" si="2"/>
        <v>0</v>
      </c>
      <c r="I40" s="221">
        <f t="shared" si="2"/>
        <v>0</v>
      </c>
      <c r="J40" s="305" t="e">
        <f t="shared" si="0"/>
        <v>#DIV/0!</v>
      </c>
      <c r="K40"/>
      <c r="L40"/>
    </row>
    <row r="41" spans="1:12" ht="12.75" customHeight="1" hidden="1">
      <c r="A41" s="78" t="s">
        <v>221</v>
      </c>
      <c r="B41" s="79" t="s">
        <v>192</v>
      </c>
      <c r="C41" s="79" t="s">
        <v>10</v>
      </c>
      <c r="D41" s="79" t="s">
        <v>11</v>
      </c>
      <c r="E41" s="79" t="s">
        <v>17</v>
      </c>
      <c r="F41" s="79" t="s">
        <v>15</v>
      </c>
      <c r="G41" s="79" t="s">
        <v>222</v>
      </c>
      <c r="H41" s="221">
        <f t="shared" si="2"/>
        <v>0</v>
      </c>
      <c r="I41" s="221">
        <f t="shared" si="2"/>
        <v>0</v>
      </c>
      <c r="J41" s="305" t="e">
        <f t="shared" si="0"/>
        <v>#DIV/0!</v>
      </c>
      <c r="K41"/>
      <c r="L41"/>
    </row>
    <row r="42" spans="1:12" ht="12.75" customHeight="1" hidden="1">
      <c r="A42" s="76" t="s">
        <v>25</v>
      </c>
      <c r="B42" s="77" t="s">
        <v>192</v>
      </c>
      <c r="C42" s="77" t="s">
        <v>10</v>
      </c>
      <c r="D42" s="77" t="s">
        <v>11</v>
      </c>
      <c r="E42" s="77" t="s">
        <v>17</v>
      </c>
      <c r="F42" s="77" t="s">
        <v>15</v>
      </c>
      <c r="G42" s="77">
        <v>290</v>
      </c>
      <c r="H42" s="221"/>
      <c r="I42" s="221"/>
      <c r="J42" s="305" t="e">
        <f t="shared" si="0"/>
        <v>#DIV/0!</v>
      </c>
      <c r="K42"/>
      <c r="L42"/>
    </row>
    <row r="43" spans="1:12" ht="12.75" customHeight="1">
      <c r="A43" s="80" t="s">
        <v>223</v>
      </c>
      <c r="B43" s="74" t="s">
        <v>192</v>
      </c>
      <c r="C43" s="81" t="s">
        <v>10</v>
      </c>
      <c r="D43" s="81" t="s">
        <v>11</v>
      </c>
      <c r="E43" s="81" t="s">
        <v>18</v>
      </c>
      <c r="F43" s="81"/>
      <c r="G43" s="81"/>
      <c r="H43" s="219">
        <f>H44</f>
        <v>651</v>
      </c>
      <c r="I43" s="219">
        <f>I44</f>
        <v>198.66828</v>
      </c>
      <c r="J43" s="305">
        <f t="shared" si="0"/>
        <v>30.51740092165899</v>
      </c>
      <c r="K43"/>
      <c r="L43"/>
    </row>
    <row r="44" spans="1:12" ht="12.75" customHeight="1">
      <c r="A44" s="82" t="s">
        <v>33</v>
      </c>
      <c r="B44" s="79" t="s">
        <v>192</v>
      </c>
      <c r="C44" s="83" t="s">
        <v>10</v>
      </c>
      <c r="D44" s="83" t="s">
        <v>11</v>
      </c>
      <c r="E44" s="83" t="s">
        <v>18</v>
      </c>
      <c r="F44" s="83" t="s">
        <v>15</v>
      </c>
      <c r="G44" s="83"/>
      <c r="H44" s="220">
        <f>H45</f>
        <v>651</v>
      </c>
      <c r="I44" s="220">
        <f>'прил. 4'!I44</f>
        <v>198.66828</v>
      </c>
      <c r="J44" s="305">
        <f t="shared" si="0"/>
        <v>30.51740092165899</v>
      </c>
      <c r="K44"/>
      <c r="L44"/>
    </row>
    <row r="45" spans="1:12" ht="12.75" customHeight="1" hidden="1">
      <c r="A45" s="84" t="s">
        <v>221</v>
      </c>
      <c r="B45" s="77" t="s">
        <v>192</v>
      </c>
      <c r="C45" s="83" t="s">
        <v>10</v>
      </c>
      <c r="D45" s="83" t="s">
        <v>11</v>
      </c>
      <c r="E45" s="83" t="s">
        <v>18</v>
      </c>
      <c r="F45" s="83" t="s">
        <v>15</v>
      </c>
      <c r="G45" s="83" t="s">
        <v>222</v>
      </c>
      <c r="H45" s="222">
        <f>H46</f>
        <v>651</v>
      </c>
      <c r="I45" s="222">
        <f>I46</f>
        <v>651</v>
      </c>
      <c r="J45" s="305">
        <f t="shared" si="0"/>
        <v>100</v>
      </c>
      <c r="K45"/>
      <c r="L45"/>
    </row>
    <row r="46" spans="1:12" ht="12.75" customHeight="1" hidden="1">
      <c r="A46" s="78" t="s">
        <v>193</v>
      </c>
      <c r="B46" s="77" t="s">
        <v>192</v>
      </c>
      <c r="C46" s="83" t="s">
        <v>10</v>
      </c>
      <c r="D46" s="83" t="s">
        <v>11</v>
      </c>
      <c r="E46" s="83" t="s">
        <v>18</v>
      </c>
      <c r="F46" s="83" t="s">
        <v>15</v>
      </c>
      <c r="G46" s="83" t="s">
        <v>194</v>
      </c>
      <c r="H46" s="222">
        <f>H51+H52</f>
        <v>651</v>
      </c>
      <c r="I46" s="222">
        <f>I51+I52</f>
        <v>651</v>
      </c>
      <c r="J46" s="305">
        <f t="shared" si="0"/>
        <v>100</v>
      </c>
      <c r="K46"/>
      <c r="L46"/>
    </row>
    <row r="47" spans="1:12" s="42" customFormat="1" ht="12.75" customHeight="1" hidden="1">
      <c r="A47" s="84" t="s">
        <v>195</v>
      </c>
      <c r="B47" s="79" t="s">
        <v>192</v>
      </c>
      <c r="C47" s="83" t="s">
        <v>10</v>
      </c>
      <c r="D47" s="83" t="s">
        <v>11</v>
      </c>
      <c r="E47" s="83" t="s">
        <v>18</v>
      </c>
      <c r="F47" s="83" t="s">
        <v>15</v>
      </c>
      <c r="G47" s="83" t="s">
        <v>196</v>
      </c>
      <c r="H47" s="219">
        <f aca="true" t="shared" si="3" ref="H47:I49">H48</f>
        <v>0</v>
      </c>
      <c r="I47" s="219">
        <f t="shared" si="3"/>
        <v>0</v>
      </c>
      <c r="J47" s="305" t="e">
        <f t="shared" si="0"/>
        <v>#DIV/0!</v>
      </c>
      <c r="K47" s="43"/>
      <c r="L47" s="43"/>
    </row>
    <row r="48" spans="1:12" ht="24.75" customHeight="1" hidden="1">
      <c r="A48" s="84" t="s">
        <v>197</v>
      </c>
      <c r="B48" s="77" t="s">
        <v>192</v>
      </c>
      <c r="C48" s="83" t="s">
        <v>10</v>
      </c>
      <c r="D48" s="83" t="s">
        <v>11</v>
      </c>
      <c r="E48" s="83" t="s">
        <v>18</v>
      </c>
      <c r="F48" s="83" t="s">
        <v>15</v>
      </c>
      <c r="G48" s="83" t="s">
        <v>198</v>
      </c>
      <c r="H48" s="224">
        <f t="shared" si="3"/>
        <v>0</v>
      </c>
      <c r="I48" s="224">
        <f t="shared" si="3"/>
        <v>0</v>
      </c>
      <c r="J48" s="305" t="e">
        <f t="shared" si="0"/>
        <v>#DIV/0!</v>
      </c>
      <c r="K48"/>
      <c r="L48"/>
    </row>
    <row r="49" spans="1:12" ht="12.75" hidden="1">
      <c r="A49" s="84" t="s">
        <v>224</v>
      </c>
      <c r="B49" s="77" t="s">
        <v>192</v>
      </c>
      <c r="C49" s="83" t="s">
        <v>10</v>
      </c>
      <c r="D49" s="83" t="s">
        <v>11</v>
      </c>
      <c r="E49" s="83" t="s">
        <v>18</v>
      </c>
      <c r="F49" s="83" t="s">
        <v>15</v>
      </c>
      <c r="G49" s="83" t="s">
        <v>200</v>
      </c>
      <c r="H49" s="224">
        <f t="shared" si="3"/>
        <v>0</v>
      </c>
      <c r="I49" s="224">
        <f t="shared" si="3"/>
        <v>0</v>
      </c>
      <c r="J49" s="305" t="e">
        <f t="shared" si="0"/>
        <v>#DIV/0!</v>
      </c>
      <c r="K49"/>
      <c r="L49"/>
    </row>
    <row r="50" spans="1:12" ht="12.75" customHeight="1" hidden="1">
      <c r="A50" s="78" t="s">
        <v>211</v>
      </c>
      <c r="B50" s="79" t="s">
        <v>192</v>
      </c>
      <c r="C50" s="79" t="s">
        <v>10</v>
      </c>
      <c r="D50" s="79" t="s">
        <v>19</v>
      </c>
      <c r="E50" s="79" t="s">
        <v>20</v>
      </c>
      <c r="F50" s="79" t="s">
        <v>15</v>
      </c>
      <c r="G50" s="79">
        <v>290</v>
      </c>
      <c r="H50" s="225"/>
      <c r="I50" s="225"/>
      <c r="J50" s="305" t="e">
        <f t="shared" si="0"/>
        <v>#DIV/0!</v>
      </c>
      <c r="K50"/>
      <c r="L50"/>
    </row>
    <row r="51" spans="1:12" ht="12.75" hidden="1">
      <c r="A51" s="84" t="s">
        <v>195</v>
      </c>
      <c r="B51" s="77" t="s">
        <v>192</v>
      </c>
      <c r="C51" s="83" t="s">
        <v>10</v>
      </c>
      <c r="D51" s="83" t="s">
        <v>11</v>
      </c>
      <c r="E51" s="83" t="s">
        <v>18</v>
      </c>
      <c r="F51" s="83" t="s">
        <v>15</v>
      </c>
      <c r="G51" s="83" t="s">
        <v>196</v>
      </c>
      <c r="H51" s="221">
        <v>500</v>
      </c>
      <c r="I51" s="221">
        <v>500</v>
      </c>
      <c r="J51" s="305">
        <f t="shared" si="0"/>
        <v>100</v>
      </c>
      <c r="K51"/>
      <c r="L51"/>
    </row>
    <row r="52" spans="1:12" ht="12.75" customHeight="1" hidden="1">
      <c r="A52" s="78" t="s">
        <v>199</v>
      </c>
      <c r="B52" s="77" t="s">
        <v>192</v>
      </c>
      <c r="C52" s="83" t="s">
        <v>10</v>
      </c>
      <c r="D52" s="83" t="s">
        <v>11</v>
      </c>
      <c r="E52" s="83" t="s">
        <v>18</v>
      </c>
      <c r="F52" s="83" t="s">
        <v>15</v>
      </c>
      <c r="G52" s="83" t="s">
        <v>200</v>
      </c>
      <c r="H52" s="221">
        <v>151</v>
      </c>
      <c r="I52" s="221">
        <v>151</v>
      </c>
      <c r="J52" s="305">
        <f t="shared" si="0"/>
        <v>100</v>
      </c>
      <c r="K52"/>
      <c r="L52"/>
    </row>
    <row r="53" spans="1:12" ht="27">
      <c r="A53" s="91" t="s">
        <v>279</v>
      </c>
      <c r="B53" s="74" t="s">
        <v>192</v>
      </c>
      <c r="C53" s="81" t="s">
        <v>10</v>
      </c>
      <c r="D53" s="81" t="s">
        <v>11</v>
      </c>
      <c r="E53" s="81" t="s">
        <v>225</v>
      </c>
      <c r="F53" s="81"/>
      <c r="G53" s="81"/>
      <c r="H53" s="223">
        <f>H54</f>
        <v>4.1</v>
      </c>
      <c r="I53" s="223">
        <f>I54</f>
        <v>0</v>
      </c>
      <c r="J53" s="305">
        <f t="shared" si="0"/>
        <v>0</v>
      </c>
      <c r="K53"/>
      <c r="L53"/>
    </row>
    <row r="54" spans="1:12" ht="12.75" customHeight="1">
      <c r="A54" s="76" t="s">
        <v>33</v>
      </c>
      <c r="B54" s="77" t="s">
        <v>192</v>
      </c>
      <c r="C54" s="83" t="s">
        <v>10</v>
      </c>
      <c r="D54" s="83" t="s">
        <v>11</v>
      </c>
      <c r="E54" s="83" t="s">
        <v>225</v>
      </c>
      <c r="F54" s="83" t="s">
        <v>15</v>
      </c>
      <c r="G54" s="83"/>
      <c r="H54" s="221">
        <f>H55</f>
        <v>4.1</v>
      </c>
      <c r="I54" s="221">
        <v>0</v>
      </c>
      <c r="J54" s="305">
        <f t="shared" si="0"/>
        <v>0</v>
      </c>
      <c r="K54"/>
      <c r="L54"/>
    </row>
    <row r="55" spans="1:12" ht="12.75" customHeight="1" hidden="1">
      <c r="A55" s="78" t="s">
        <v>216</v>
      </c>
      <c r="B55" s="77" t="s">
        <v>192</v>
      </c>
      <c r="C55" s="83" t="s">
        <v>10</v>
      </c>
      <c r="D55" s="83" t="s">
        <v>11</v>
      </c>
      <c r="E55" s="83" t="s">
        <v>225</v>
      </c>
      <c r="F55" s="83" t="s">
        <v>15</v>
      </c>
      <c r="G55" s="83" t="s">
        <v>217</v>
      </c>
      <c r="H55" s="221">
        <f>H56</f>
        <v>4.1</v>
      </c>
      <c r="I55" s="221">
        <f>I56</f>
        <v>5.1</v>
      </c>
      <c r="J55" s="305">
        <f t="shared" si="0"/>
        <v>124.39024390243902</v>
      </c>
      <c r="K55"/>
      <c r="L55"/>
    </row>
    <row r="56" spans="1:12" ht="12.75" hidden="1">
      <c r="A56" s="78" t="s">
        <v>219</v>
      </c>
      <c r="B56" s="77" t="s">
        <v>192</v>
      </c>
      <c r="C56" s="83" t="s">
        <v>10</v>
      </c>
      <c r="D56" s="83" t="s">
        <v>11</v>
      </c>
      <c r="E56" s="83" t="s">
        <v>225</v>
      </c>
      <c r="F56" s="83" t="s">
        <v>15</v>
      </c>
      <c r="G56" s="83" t="s">
        <v>220</v>
      </c>
      <c r="H56" s="221">
        <v>4.1</v>
      </c>
      <c r="I56" s="221">
        <v>5.1</v>
      </c>
      <c r="J56" s="305">
        <f t="shared" si="0"/>
        <v>124.39024390243902</v>
      </c>
      <c r="K56"/>
      <c r="L56"/>
    </row>
    <row r="57" spans="1:12" ht="12.75" hidden="1">
      <c r="A57" s="92" t="s">
        <v>226</v>
      </c>
      <c r="B57" s="93" t="s">
        <v>192</v>
      </c>
      <c r="C57" s="93" t="s">
        <v>10</v>
      </c>
      <c r="D57" s="93" t="s">
        <v>19</v>
      </c>
      <c r="E57" s="93"/>
      <c r="F57" s="93"/>
      <c r="G57" s="93"/>
      <c r="H57" s="226">
        <f aca="true" t="shared" si="4" ref="H57:I59">H58</f>
        <v>0</v>
      </c>
      <c r="I57" s="226">
        <f t="shared" si="4"/>
        <v>0</v>
      </c>
      <c r="J57" s="305" t="e">
        <f t="shared" si="0"/>
        <v>#DIV/0!</v>
      </c>
      <c r="K57"/>
      <c r="L57"/>
    </row>
    <row r="58" spans="1:12" ht="12.75" customHeight="1" hidden="1">
      <c r="A58" s="94" t="s">
        <v>227</v>
      </c>
      <c r="B58" s="95" t="s">
        <v>192</v>
      </c>
      <c r="C58" s="95" t="s">
        <v>10</v>
      </c>
      <c r="D58" s="95" t="s">
        <v>19</v>
      </c>
      <c r="E58" s="95" t="s">
        <v>20</v>
      </c>
      <c r="F58" s="95"/>
      <c r="G58" s="95"/>
      <c r="H58" s="227">
        <f t="shared" si="4"/>
        <v>0</v>
      </c>
      <c r="I58" s="227">
        <f t="shared" si="4"/>
        <v>0</v>
      </c>
      <c r="J58" s="305" t="e">
        <f t="shared" si="0"/>
        <v>#DIV/0!</v>
      </c>
      <c r="K58"/>
      <c r="L58"/>
    </row>
    <row r="59" spans="1:12" s="42" customFormat="1" ht="12.75" customHeight="1" hidden="1">
      <c r="A59" s="96" t="s">
        <v>221</v>
      </c>
      <c r="B59" s="97" t="s">
        <v>192</v>
      </c>
      <c r="C59" s="97" t="s">
        <v>10</v>
      </c>
      <c r="D59" s="97" t="s">
        <v>19</v>
      </c>
      <c r="E59" s="97" t="s">
        <v>228</v>
      </c>
      <c r="F59" s="97" t="s">
        <v>15</v>
      </c>
      <c r="G59" s="97">
        <v>200</v>
      </c>
      <c r="H59" s="221">
        <f t="shared" si="4"/>
        <v>0</v>
      </c>
      <c r="I59" s="221">
        <f t="shared" si="4"/>
        <v>0</v>
      </c>
      <c r="J59" s="305" t="e">
        <f t="shared" si="0"/>
        <v>#DIV/0!</v>
      </c>
      <c r="K59" s="43"/>
      <c r="L59" s="43"/>
    </row>
    <row r="60" spans="1:12" ht="12.75" customHeight="1" hidden="1">
      <c r="A60" s="96" t="s">
        <v>25</v>
      </c>
      <c r="B60" s="97" t="s">
        <v>192</v>
      </c>
      <c r="C60" s="97" t="s">
        <v>10</v>
      </c>
      <c r="D60" s="97" t="s">
        <v>19</v>
      </c>
      <c r="E60" s="97" t="s">
        <v>20</v>
      </c>
      <c r="F60" s="97" t="s">
        <v>15</v>
      </c>
      <c r="G60" s="97">
        <v>290</v>
      </c>
      <c r="H60" s="221"/>
      <c r="I60" s="221"/>
      <c r="J60" s="305" t="e">
        <f t="shared" si="0"/>
        <v>#DIV/0!</v>
      </c>
      <c r="K60"/>
      <c r="L60"/>
    </row>
    <row r="61" spans="1:12" ht="14.25" customHeight="1">
      <c r="A61" s="98" t="s">
        <v>21</v>
      </c>
      <c r="B61" s="69" t="s">
        <v>192</v>
      </c>
      <c r="C61" s="69" t="s">
        <v>10</v>
      </c>
      <c r="D61" s="99" t="s">
        <v>229</v>
      </c>
      <c r="E61" s="99"/>
      <c r="F61" s="99"/>
      <c r="G61" s="99"/>
      <c r="H61" s="226">
        <f>H62</f>
        <v>200</v>
      </c>
      <c r="I61" s="226">
        <f>I62</f>
        <v>0</v>
      </c>
      <c r="J61" s="305">
        <f t="shared" si="0"/>
        <v>0</v>
      </c>
      <c r="K61"/>
      <c r="L61"/>
    </row>
    <row r="62" spans="1:12" ht="12.75" customHeight="1">
      <c r="A62" s="73" t="s">
        <v>21</v>
      </c>
      <c r="B62" s="74" t="s">
        <v>192</v>
      </c>
      <c r="C62" s="74" t="s">
        <v>10</v>
      </c>
      <c r="D62" s="74" t="s">
        <v>229</v>
      </c>
      <c r="E62" s="100" t="s">
        <v>24</v>
      </c>
      <c r="F62" s="74"/>
      <c r="G62" s="74"/>
      <c r="H62" s="219">
        <f>H63</f>
        <v>200</v>
      </c>
      <c r="I62" s="219">
        <f>I63</f>
        <v>0</v>
      </c>
      <c r="J62" s="305">
        <f t="shared" si="0"/>
        <v>0</v>
      </c>
      <c r="K62"/>
      <c r="L62"/>
    </row>
    <row r="63" spans="1:12" ht="12.75">
      <c r="A63" s="76" t="s">
        <v>23</v>
      </c>
      <c r="B63" s="77" t="s">
        <v>192</v>
      </c>
      <c r="C63" s="77" t="s">
        <v>10</v>
      </c>
      <c r="D63" s="79" t="s">
        <v>229</v>
      </c>
      <c r="E63" s="77" t="s">
        <v>24</v>
      </c>
      <c r="F63" s="77" t="s">
        <v>26</v>
      </c>
      <c r="G63" s="77"/>
      <c r="H63" s="220">
        <f>H64</f>
        <v>200</v>
      </c>
      <c r="I63" s="220">
        <v>0</v>
      </c>
      <c r="J63" s="305">
        <f t="shared" si="0"/>
        <v>0</v>
      </c>
      <c r="K63"/>
      <c r="L63"/>
    </row>
    <row r="64" spans="1:12" ht="12.75" customHeight="1" hidden="1">
      <c r="A64" s="78" t="s">
        <v>221</v>
      </c>
      <c r="B64" s="77" t="s">
        <v>192</v>
      </c>
      <c r="C64" s="79" t="s">
        <v>10</v>
      </c>
      <c r="D64" s="79" t="s">
        <v>229</v>
      </c>
      <c r="E64" s="79" t="s">
        <v>24</v>
      </c>
      <c r="F64" s="79" t="s">
        <v>26</v>
      </c>
      <c r="G64" s="79" t="s">
        <v>222</v>
      </c>
      <c r="H64" s="220">
        <f>H65</f>
        <v>200</v>
      </c>
      <c r="I64" s="220">
        <f>I65</f>
        <v>201</v>
      </c>
      <c r="J64" s="305">
        <f t="shared" si="0"/>
        <v>100.49999999999999</v>
      </c>
      <c r="K64"/>
      <c r="L64"/>
    </row>
    <row r="65" spans="1:12" ht="12.75" customHeight="1" hidden="1">
      <c r="A65" s="78" t="s">
        <v>25</v>
      </c>
      <c r="B65" s="77" t="s">
        <v>192</v>
      </c>
      <c r="C65" s="79" t="s">
        <v>10</v>
      </c>
      <c r="D65" s="79" t="s">
        <v>229</v>
      </c>
      <c r="E65" s="79" t="s">
        <v>24</v>
      </c>
      <c r="F65" s="79" t="s">
        <v>26</v>
      </c>
      <c r="G65" s="79" t="s">
        <v>230</v>
      </c>
      <c r="H65" s="221">
        <v>200</v>
      </c>
      <c r="I65" s="221">
        <v>201</v>
      </c>
      <c r="J65" s="305">
        <f t="shared" si="0"/>
        <v>100.49999999999999</v>
      </c>
      <c r="K65"/>
      <c r="L65"/>
    </row>
    <row r="66" spans="1:12" ht="12.75" hidden="1">
      <c r="A66" s="105" t="s">
        <v>27</v>
      </c>
      <c r="B66" s="106"/>
      <c r="C66" s="107" t="s">
        <v>28</v>
      </c>
      <c r="D66" s="67"/>
      <c r="E66" s="67"/>
      <c r="F66" s="67"/>
      <c r="G66" s="66"/>
      <c r="H66" s="215">
        <f aca="true" t="shared" si="5" ref="H66:I68">H67</f>
        <v>0</v>
      </c>
      <c r="I66" s="215">
        <f t="shared" si="5"/>
        <v>0</v>
      </c>
      <c r="J66" s="305" t="e">
        <f t="shared" si="0"/>
        <v>#DIV/0!</v>
      </c>
      <c r="K66"/>
      <c r="L66"/>
    </row>
    <row r="67" spans="1:12" ht="12.75" customHeight="1" hidden="1">
      <c r="A67" s="108" t="s">
        <v>29</v>
      </c>
      <c r="B67" s="69" t="s">
        <v>192</v>
      </c>
      <c r="C67" s="69" t="s">
        <v>28</v>
      </c>
      <c r="D67" s="69" t="s">
        <v>30</v>
      </c>
      <c r="E67" s="69"/>
      <c r="F67" s="69"/>
      <c r="G67" s="69"/>
      <c r="H67" s="217">
        <f t="shared" si="5"/>
        <v>0</v>
      </c>
      <c r="I67" s="217">
        <f t="shared" si="5"/>
        <v>0</v>
      </c>
      <c r="J67" s="305" t="e">
        <f t="shared" si="0"/>
        <v>#DIV/0!</v>
      </c>
      <c r="K67"/>
      <c r="L67"/>
    </row>
    <row r="68" spans="1:12" ht="13.5" hidden="1">
      <c r="A68" s="109" t="s">
        <v>31</v>
      </c>
      <c r="B68" s="74" t="s">
        <v>192</v>
      </c>
      <c r="C68" s="74" t="s">
        <v>28</v>
      </c>
      <c r="D68" s="74" t="s">
        <v>30</v>
      </c>
      <c r="E68" s="74" t="s">
        <v>32</v>
      </c>
      <c r="F68" s="74"/>
      <c r="G68" s="74"/>
      <c r="H68" s="219">
        <f t="shared" si="5"/>
        <v>0</v>
      </c>
      <c r="I68" s="219">
        <f t="shared" si="5"/>
        <v>0</v>
      </c>
      <c r="J68" s="305" t="e">
        <f t="shared" si="0"/>
        <v>#DIV/0!</v>
      </c>
      <c r="K68"/>
      <c r="L68"/>
    </row>
    <row r="69" spans="1:12" ht="12.75" customHeight="1" hidden="1">
      <c r="A69" s="110" t="s">
        <v>33</v>
      </c>
      <c r="B69" s="111" t="s">
        <v>192</v>
      </c>
      <c r="C69" s="79" t="s">
        <v>28</v>
      </c>
      <c r="D69" s="79" t="s">
        <v>30</v>
      </c>
      <c r="E69" s="79" t="s">
        <v>32</v>
      </c>
      <c r="F69" s="79" t="s">
        <v>15</v>
      </c>
      <c r="G69" s="79"/>
      <c r="H69" s="220">
        <f>H72+H75</f>
        <v>0</v>
      </c>
      <c r="I69" s="220">
        <f>I72+I75</f>
        <v>0</v>
      </c>
      <c r="J69" s="305" t="e">
        <f t="shared" si="0"/>
        <v>#DIV/0!</v>
      </c>
      <c r="K69" s="44"/>
      <c r="L69" s="44"/>
    </row>
    <row r="70" spans="1:12" ht="12.75" customHeight="1" hidden="1">
      <c r="A70" s="110" t="s">
        <v>221</v>
      </c>
      <c r="B70" s="79" t="s">
        <v>192</v>
      </c>
      <c r="C70" s="79" t="s">
        <v>28</v>
      </c>
      <c r="D70" s="79" t="s">
        <v>30</v>
      </c>
      <c r="E70" s="79" t="s">
        <v>32</v>
      </c>
      <c r="F70" s="79" t="s">
        <v>15</v>
      </c>
      <c r="G70" s="79" t="s">
        <v>222</v>
      </c>
      <c r="H70" s="221" t="e">
        <f>H71</f>
        <v>#REF!</v>
      </c>
      <c r="I70" s="221" t="e">
        <f>I71</f>
        <v>#REF!</v>
      </c>
      <c r="J70" s="305" t="e">
        <f t="shared" si="0"/>
        <v>#VALUE!</v>
      </c>
      <c r="K70" s="44"/>
      <c r="L70" s="44"/>
    </row>
    <row r="71" spans="1:12" ht="12.75" customHeight="1" hidden="1">
      <c r="A71" s="110" t="s">
        <v>231</v>
      </c>
      <c r="B71" s="77" t="s">
        <v>192</v>
      </c>
      <c r="C71" s="79" t="s">
        <v>28</v>
      </c>
      <c r="D71" s="79" t="s">
        <v>30</v>
      </c>
      <c r="E71" s="79" t="s">
        <v>32</v>
      </c>
      <c r="F71" s="79" t="s">
        <v>15</v>
      </c>
      <c r="G71" s="79" t="s">
        <v>202</v>
      </c>
      <c r="H71" s="221" t="e">
        <f>"#REF!"</f>
        <v>#REF!</v>
      </c>
      <c r="I71" s="221" t="e">
        <f>"#REF!"</f>
        <v>#REF!</v>
      </c>
      <c r="J71" s="305" t="e">
        <f t="shared" si="0"/>
        <v>#VALUE!</v>
      </c>
      <c r="K71"/>
      <c r="L71"/>
    </row>
    <row r="72" spans="1:12" ht="12.75" customHeight="1" hidden="1">
      <c r="A72" s="112" t="s">
        <v>216</v>
      </c>
      <c r="B72" s="77" t="s">
        <v>192</v>
      </c>
      <c r="C72" s="79" t="s">
        <v>28</v>
      </c>
      <c r="D72" s="79" t="s">
        <v>30</v>
      </c>
      <c r="E72" s="79" t="s">
        <v>32</v>
      </c>
      <c r="F72" s="79" t="s">
        <v>15</v>
      </c>
      <c r="G72" s="79" t="s">
        <v>217</v>
      </c>
      <c r="H72" s="222">
        <f>H73+H74</f>
        <v>0</v>
      </c>
      <c r="I72" s="222">
        <f>I73+I74</f>
        <v>0</v>
      </c>
      <c r="J72" s="305" t="e">
        <f t="shared" si="0"/>
        <v>#DIV/0!</v>
      </c>
      <c r="K72"/>
      <c r="L72"/>
    </row>
    <row r="73" spans="1:12" ht="12.75" hidden="1">
      <c r="A73" s="112" t="s">
        <v>232</v>
      </c>
      <c r="B73" s="79" t="s">
        <v>192</v>
      </c>
      <c r="C73" s="79" t="s">
        <v>28</v>
      </c>
      <c r="D73" s="79" t="s">
        <v>30</v>
      </c>
      <c r="E73" s="79" t="s">
        <v>32</v>
      </c>
      <c r="F73" s="79" t="s">
        <v>15</v>
      </c>
      <c r="G73" s="79" t="s">
        <v>233</v>
      </c>
      <c r="H73" s="221">
        <f>100-75-15-10</f>
        <v>0</v>
      </c>
      <c r="I73" s="221">
        <f>100-75-15-10</f>
        <v>0</v>
      </c>
      <c r="J73" s="305" t="e">
        <f t="shared" si="0"/>
        <v>#DIV/0!</v>
      </c>
      <c r="K73"/>
      <c r="L73"/>
    </row>
    <row r="74" spans="1:12" ht="12.75" customHeight="1" hidden="1">
      <c r="A74" s="112" t="s">
        <v>219</v>
      </c>
      <c r="B74" s="77" t="s">
        <v>192</v>
      </c>
      <c r="C74" s="79" t="s">
        <v>28</v>
      </c>
      <c r="D74" s="79" t="s">
        <v>30</v>
      </c>
      <c r="E74" s="79" t="s">
        <v>32</v>
      </c>
      <c r="F74" s="79" t="s">
        <v>15</v>
      </c>
      <c r="G74" s="79" t="s">
        <v>220</v>
      </c>
      <c r="H74" s="221"/>
      <c r="I74" s="221"/>
      <c r="J74" s="305" t="e">
        <f t="shared" si="0"/>
        <v>#DIV/0!</v>
      </c>
      <c r="K74"/>
      <c r="L74"/>
    </row>
    <row r="75" spans="1:12" ht="12.75" hidden="1">
      <c r="A75" s="82" t="s">
        <v>234</v>
      </c>
      <c r="B75" s="77" t="s">
        <v>192</v>
      </c>
      <c r="C75" s="79" t="s">
        <v>28</v>
      </c>
      <c r="D75" s="79" t="s">
        <v>30</v>
      </c>
      <c r="E75" s="79" t="s">
        <v>32</v>
      </c>
      <c r="F75" s="79" t="s">
        <v>15</v>
      </c>
      <c r="G75" s="79" t="s">
        <v>212</v>
      </c>
      <c r="H75" s="221"/>
      <c r="I75" s="221"/>
      <c r="J75" s="305" t="e">
        <f aca="true" t="shared" si="6" ref="J75:J138">I75/H75*100</f>
        <v>#DIV/0!</v>
      </c>
      <c r="K75"/>
      <c r="L75"/>
    </row>
    <row r="76" spans="1:12" ht="12.75" customHeight="1">
      <c r="A76" s="65" t="s">
        <v>235</v>
      </c>
      <c r="B76" s="106"/>
      <c r="C76" s="107" t="s">
        <v>11</v>
      </c>
      <c r="D76" s="67"/>
      <c r="E76" s="67"/>
      <c r="F76" s="67"/>
      <c r="G76" s="66"/>
      <c r="H76" s="215">
        <f>H77+H81+H96</f>
        <v>299.915</v>
      </c>
      <c r="I76" s="215">
        <f>I77+I81+I96</f>
        <v>0</v>
      </c>
      <c r="J76" s="305">
        <f t="shared" si="6"/>
        <v>0</v>
      </c>
      <c r="K76"/>
      <c r="L76"/>
    </row>
    <row r="77" spans="1:12" ht="12.75" customHeight="1" hidden="1">
      <c r="A77" s="113" t="s">
        <v>34</v>
      </c>
      <c r="B77" s="69"/>
      <c r="C77" s="69" t="s">
        <v>11</v>
      </c>
      <c r="D77" s="69" t="s">
        <v>35</v>
      </c>
      <c r="E77" s="69"/>
      <c r="F77" s="69"/>
      <c r="G77" s="69"/>
      <c r="H77" s="217">
        <f aca="true" t="shared" si="7" ref="H77:I79">H78</f>
        <v>0</v>
      </c>
      <c r="I77" s="217">
        <f t="shared" si="7"/>
        <v>0</v>
      </c>
      <c r="J77" s="305" t="e">
        <f t="shared" si="6"/>
        <v>#DIV/0!</v>
      </c>
      <c r="K77"/>
      <c r="L77"/>
    </row>
    <row r="78" spans="1:12" ht="27" customHeight="1" hidden="1">
      <c r="A78" s="114" t="s">
        <v>281</v>
      </c>
      <c r="B78" s="74" t="s">
        <v>192</v>
      </c>
      <c r="C78" s="74" t="s">
        <v>11</v>
      </c>
      <c r="D78" s="74" t="s">
        <v>35</v>
      </c>
      <c r="E78" s="74" t="s">
        <v>236</v>
      </c>
      <c r="F78" s="74"/>
      <c r="G78" s="74"/>
      <c r="H78" s="219">
        <f t="shared" si="7"/>
        <v>0</v>
      </c>
      <c r="I78" s="219">
        <f t="shared" si="7"/>
        <v>0</v>
      </c>
      <c r="J78" s="305" t="e">
        <f t="shared" si="6"/>
        <v>#DIV/0!</v>
      </c>
      <c r="K78"/>
      <c r="L78"/>
    </row>
    <row r="79" spans="1:12" ht="12.75" customHeight="1" hidden="1">
      <c r="A79" s="115" t="s">
        <v>282</v>
      </c>
      <c r="B79" s="77" t="s">
        <v>192</v>
      </c>
      <c r="C79" s="79" t="s">
        <v>11</v>
      </c>
      <c r="D79" s="79" t="s">
        <v>35</v>
      </c>
      <c r="E79" s="79" t="s">
        <v>236</v>
      </c>
      <c r="F79" s="79" t="s">
        <v>36</v>
      </c>
      <c r="G79" s="79">
        <v>240</v>
      </c>
      <c r="H79" s="228">
        <f t="shared" si="7"/>
        <v>0</v>
      </c>
      <c r="I79" s="228">
        <f t="shared" si="7"/>
        <v>0</v>
      </c>
      <c r="J79" s="305" t="e">
        <f t="shared" si="6"/>
        <v>#DIV/0!</v>
      </c>
      <c r="K79"/>
      <c r="L79"/>
    </row>
    <row r="80" spans="1:12" ht="12.75" customHeight="1" hidden="1">
      <c r="A80" s="116" t="s">
        <v>237</v>
      </c>
      <c r="B80" s="79" t="s">
        <v>192</v>
      </c>
      <c r="C80" s="79" t="s">
        <v>11</v>
      </c>
      <c r="D80" s="79" t="s">
        <v>35</v>
      </c>
      <c r="E80" s="79" t="s">
        <v>236</v>
      </c>
      <c r="F80" s="79" t="s">
        <v>36</v>
      </c>
      <c r="G80" s="79" t="s">
        <v>238</v>
      </c>
      <c r="H80" s="221"/>
      <c r="I80" s="221"/>
      <c r="J80" s="305" t="e">
        <f t="shared" si="6"/>
        <v>#DIV/0!</v>
      </c>
      <c r="K80"/>
      <c r="L80"/>
    </row>
    <row r="81" spans="1:12" ht="12.75" customHeight="1">
      <c r="A81" s="117" t="s">
        <v>239</v>
      </c>
      <c r="B81" s="69"/>
      <c r="C81" s="69" t="s">
        <v>11</v>
      </c>
      <c r="D81" s="69" t="s">
        <v>38</v>
      </c>
      <c r="E81" s="69"/>
      <c r="F81" s="69"/>
      <c r="G81" s="69"/>
      <c r="H81" s="226">
        <f>H84+H82+H92+H88</f>
        <v>299.915</v>
      </c>
      <c r="I81" s="226">
        <f>I84+I82+I92+I88</f>
        <v>0</v>
      </c>
      <c r="J81" s="305">
        <f t="shared" si="6"/>
        <v>0</v>
      </c>
      <c r="K81"/>
      <c r="L81"/>
    </row>
    <row r="82" spans="1:12" ht="40.5">
      <c r="A82" s="114" t="str">
        <f>'прил. 4'!A85</f>
        <v>Обеспечение мероприятий по капитальному ремонту и ремонту дворовых территорий многоквартирных домов, проездов к дворовым территориям многоквартирных домов городского поселения Ковылкино</v>
      </c>
      <c r="B82" s="74" t="s">
        <v>192</v>
      </c>
      <c r="C82" s="74" t="s">
        <v>11</v>
      </c>
      <c r="D82" s="74" t="s">
        <v>38</v>
      </c>
      <c r="E82" s="74" t="s">
        <v>452</v>
      </c>
      <c r="F82" s="74"/>
      <c r="G82" s="74"/>
      <c r="H82" s="223">
        <f>H83</f>
        <v>57.515</v>
      </c>
      <c r="I82" s="223">
        <f>I83</f>
        <v>0</v>
      </c>
      <c r="J82" s="305">
        <f t="shared" si="6"/>
        <v>0</v>
      </c>
      <c r="K82"/>
      <c r="L82"/>
    </row>
    <row r="83" spans="1:12" ht="12.75" customHeight="1">
      <c r="A83" s="76" t="s">
        <v>221</v>
      </c>
      <c r="B83" s="111" t="s">
        <v>192</v>
      </c>
      <c r="C83" s="77" t="s">
        <v>11</v>
      </c>
      <c r="D83" s="111" t="s">
        <v>38</v>
      </c>
      <c r="E83" s="77" t="s">
        <v>452</v>
      </c>
      <c r="F83" s="77" t="s">
        <v>243</v>
      </c>
      <c r="G83" s="77"/>
      <c r="H83" s="221">
        <f>'прил. 4'!H86</f>
        <v>57.515</v>
      </c>
      <c r="I83" s="221">
        <f>'прил. 4'!I86</f>
        <v>0</v>
      </c>
      <c r="J83" s="305">
        <f t="shared" si="6"/>
        <v>0</v>
      </c>
      <c r="K83"/>
      <c r="L83"/>
    </row>
    <row r="84" spans="1:12" ht="40.5" hidden="1">
      <c r="A84" s="73" t="s">
        <v>241</v>
      </c>
      <c r="B84" s="74" t="s">
        <v>192</v>
      </c>
      <c r="C84" s="74" t="s">
        <v>11</v>
      </c>
      <c r="D84" s="74" t="s">
        <v>38</v>
      </c>
      <c r="E84" s="118">
        <v>3150268</v>
      </c>
      <c r="F84" s="74"/>
      <c r="G84" s="74"/>
      <c r="H84" s="219">
        <f>H85</f>
        <v>0</v>
      </c>
      <c r="I84" s="219">
        <f>I85</f>
        <v>0</v>
      </c>
      <c r="J84" s="305" t="e">
        <f t="shared" si="6"/>
        <v>#DIV/0!</v>
      </c>
      <c r="K84"/>
      <c r="L84"/>
    </row>
    <row r="85" spans="1:12" ht="12.75" customHeight="1" hidden="1">
      <c r="A85" s="76" t="s">
        <v>275</v>
      </c>
      <c r="B85" s="77" t="s">
        <v>192</v>
      </c>
      <c r="C85" s="77" t="s">
        <v>11</v>
      </c>
      <c r="D85" s="77" t="s">
        <v>38</v>
      </c>
      <c r="E85" s="77" t="s">
        <v>242</v>
      </c>
      <c r="F85" s="77" t="s">
        <v>243</v>
      </c>
      <c r="G85" s="77"/>
      <c r="H85" s="228">
        <f>H87</f>
        <v>0</v>
      </c>
      <c r="I85" s="228">
        <f>I87</f>
        <v>0</v>
      </c>
      <c r="J85" s="305" t="e">
        <f t="shared" si="6"/>
        <v>#DIV/0!</v>
      </c>
      <c r="K85"/>
      <c r="L85"/>
    </row>
    <row r="86" spans="1:12" ht="12.75" customHeight="1" hidden="1">
      <c r="A86" s="76" t="s">
        <v>216</v>
      </c>
      <c r="B86" s="77" t="s">
        <v>192</v>
      </c>
      <c r="C86" s="77" t="s">
        <v>11</v>
      </c>
      <c r="D86" s="77" t="s">
        <v>38</v>
      </c>
      <c r="E86" s="77" t="s">
        <v>242</v>
      </c>
      <c r="F86" s="77" t="s">
        <v>243</v>
      </c>
      <c r="G86" s="77" t="s">
        <v>217</v>
      </c>
      <c r="H86" s="228">
        <f>H87</f>
        <v>0</v>
      </c>
      <c r="I86" s="228">
        <f>I87</f>
        <v>0</v>
      </c>
      <c r="J86" s="305" t="e">
        <f t="shared" si="6"/>
        <v>#DIV/0!</v>
      </c>
      <c r="K86"/>
      <c r="L86"/>
    </row>
    <row r="87" spans="1:12" ht="12.75" customHeight="1" hidden="1">
      <c r="A87" s="78" t="s">
        <v>232</v>
      </c>
      <c r="B87" s="79" t="s">
        <v>192</v>
      </c>
      <c r="C87" s="77" t="s">
        <v>11</v>
      </c>
      <c r="D87" s="77" t="s">
        <v>38</v>
      </c>
      <c r="E87" s="77" t="s">
        <v>242</v>
      </c>
      <c r="F87" s="77" t="s">
        <v>243</v>
      </c>
      <c r="G87" s="77" t="s">
        <v>233</v>
      </c>
      <c r="H87" s="228"/>
      <c r="I87" s="228"/>
      <c r="J87" s="305" t="e">
        <f t="shared" si="6"/>
        <v>#DIV/0!</v>
      </c>
      <c r="K87"/>
      <c r="L87"/>
    </row>
    <row r="88" spans="1:12" ht="40.5">
      <c r="A88" s="119" t="str">
        <f>'прил. 4'!A89</f>
        <v>Обеспечение мероприятий по строительству, модернизации, ремонту и содержанию автомобильных дорог общего пользования, в том числе дорог в поселениях (за исключением автомобильных дорог федерального значения)</v>
      </c>
      <c r="B88" s="120" t="s">
        <v>192</v>
      </c>
      <c r="C88" s="120" t="s">
        <v>11</v>
      </c>
      <c r="D88" s="120" t="s">
        <v>38</v>
      </c>
      <c r="E88" s="120" t="s">
        <v>274</v>
      </c>
      <c r="F88" s="120"/>
      <c r="G88" s="120"/>
      <c r="H88" s="225">
        <f>H89</f>
        <v>242.4</v>
      </c>
      <c r="I88" s="225">
        <f>I89</f>
        <v>0</v>
      </c>
      <c r="J88" s="305">
        <f t="shared" si="6"/>
        <v>0</v>
      </c>
      <c r="K88"/>
      <c r="L88"/>
    </row>
    <row r="89" spans="1:12" ht="12.75" customHeight="1">
      <c r="A89" s="76" t="s">
        <v>275</v>
      </c>
      <c r="B89" s="77" t="s">
        <v>192</v>
      </c>
      <c r="C89" s="77" t="s">
        <v>11</v>
      </c>
      <c r="D89" s="77" t="s">
        <v>38</v>
      </c>
      <c r="E89" s="77" t="s">
        <v>274</v>
      </c>
      <c r="F89" s="77" t="s">
        <v>243</v>
      </c>
      <c r="G89" s="77"/>
      <c r="H89" s="228">
        <f>'прил. 4'!H90</f>
        <v>242.4</v>
      </c>
      <c r="I89" s="228">
        <f>'прил. 4'!I90</f>
        <v>0</v>
      </c>
      <c r="J89" s="305">
        <f t="shared" si="6"/>
        <v>0</v>
      </c>
      <c r="K89"/>
      <c r="L89"/>
    </row>
    <row r="90" spans="1:12" ht="12.75" customHeight="1" hidden="1">
      <c r="A90" s="76" t="s">
        <v>216</v>
      </c>
      <c r="B90" s="77" t="s">
        <v>192</v>
      </c>
      <c r="C90" s="77" t="s">
        <v>11</v>
      </c>
      <c r="D90" s="77" t="s">
        <v>38</v>
      </c>
      <c r="E90" s="77" t="s">
        <v>274</v>
      </c>
      <c r="F90" s="77" t="s">
        <v>243</v>
      </c>
      <c r="G90" s="77" t="s">
        <v>217</v>
      </c>
      <c r="H90" s="228">
        <f>H91</f>
        <v>0</v>
      </c>
      <c r="I90" s="228">
        <f>I91</f>
        <v>0</v>
      </c>
      <c r="J90" s="305" t="e">
        <f t="shared" si="6"/>
        <v>#DIV/0!</v>
      </c>
      <c r="K90"/>
      <c r="L90"/>
    </row>
    <row r="91" spans="1:12" ht="12.75" customHeight="1" hidden="1">
      <c r="A91" s="78" t="s">
        <v>232</v>
      </c>
      <c r="B91" s="79" t="s">
        <v>192</v>
      </c>
      <c r="C91" s="77" t="s">
        <v>11</v>
      </c>
      <c r="D91" s="77" t="s">
        <v>38</v>
      </c>
      <c r="E91" s="77" t="s">
        <v>274</v>
      </c>
      <c r="F91" s="77" t="s">
        <v>243</v>
      </c>
      <c r="G91" s="77" t="s">
        <v>233</v>
      </c>
      <c r="H91" s="228"/>
      <c r="I91" s="228"/>
      <c r="J91" s="305" t="e">
        <f t="shared" si="6"/>
        <v>#DIV/0!</v>
      </c>
      <c r="K91"/>
      <c r="L91"/>
    </row>
    <row r="92" spans="1:12" ht="27" hidden="1">
      <c r="A92" s="73" t="s">
        <v>362</v>
      </c>
      <c r="B92" s="74" t="s">
        <v>192</v>
      </c>
      <c r="C92" s="74" t="s">
        <v>11</v>
      </c>
      <c r="D92" s="74" t="s">
        <v>38</v>
      </c>
      <c r="E92" s="74" t="s">
        <v>361</v>
      </c>
      <c r="F92" s="74"/>
      <c r="G92" s="74"/>
      <c r="H92" s="219">
        <f>H93</f>
        <v>0</v>
      </c>
      <c r="I92" s="219">
        <f>I93</f>
        <v>0</v>
      </c>
      <c r="J92" s="305" t="e">
        <f t="shared" si="6"/>
        <v>#DIV/0!</v>
      </c>
      <c r="K92"/>
      <c r="L92"/>
    </row>
    <row r="93" spans="1:12" ht="12.75" hidden="1">
      <c r="A93" s="76" t="s">
        <v>275</v>
      </c>
      <c r="B93" s="77" t="s">
        <v>192</v>
      </c>
      <c r="C93" s="77" t="s">
        <v>11</v>
      </c>
      <c r="D93" s="77" t="s">
        <v>38</v>
      </c>
      <c r="E93" s="77" t="s">
        <v>361</v>
      </c>
      <c r="F93" s="77" t="s">
        <v>243</v>
      </c>
      <c r="G93" s="77"/>
      <c r="H93" s="228">
        <f>H95</f>
        <v>0</v>
      </c>
      <c r="I93" s="228">
        <f>I95</f>
        <v>0</v>
      </c>
      <c r="J93" s="305" t="e">
        <f t="shared" si="6"/>
        <v>#DIV/0!</v>
      </c>
      <c r="K93"/>
      <c r="L93"/>
    </row>
    <row r="94" spans="1:12" ht="12.75" customHeight="1" hidden="1">
      <c r="A94" s="76" t="s">
        <v>216</v>
      </c>
      <c r="B94" s="77" t="s">
        <v>192</v>
      </c>
      <c r="C94" s="77" t="s">
        <v>11</v>
      </c>
      <c r="D94" s="77" t="s">
        <v>38</v>
      </c>
      <c r="E94" s="77" t="s">
        <v>361</v>
      </c>
      <c r="F94" s="77" t="s">
        <v>243</v>
      </c>
      <c r="G94" s="77" t="s">
        <v>217</v>
      </c>
      <c r="H94" s="228">
        <f>H95</f>
        <v>0</v>
      </c>
      <c r="I94" s="228">
        <f>I95</f>
        <v>0</v>
      </c>
      <c r="J94" s="305" t="e">
        <f t="shared" si="6"/>
        <v>#DIV/0!</v>
      </c>
      <c r="K94"/>
      <c r="L94"/>
    </row>
    <row r="95" spans="1:12" ht="12.75" customHeight="1" hidden="1">
      <c r="A95" s="78" t="s">
        <v>232</v>
      </c>
      <c r="B95" s="79" t="s">
        <v>192</v>
      </c>
      <c r="C95" s="77" t="s">
        <v>11</v>
      </c>
      <c r="D95" s="77" t="s">
        <v>38</v>
      </c>
      <c r="E95" s="77" t="s">
        <v>361</v>
      </c>
      <c r="F95" s="77" t="s">
        <v>243</v>
      </c>
      <c r="G95" s="77" t="s">
        <v>233</v>
      </c>
      <c r="H95" s="228"/>
      <c r="I95" s="228"/>
      <c r="J95" s="305" t="e">
        <f t="shared" si="6"/>
        <v>#DIV/0!</v>
      </c>
      <c r="K95"/>
      <c r="L95"/>
    </row>
    <row r="96" spans="1:12" ht="12.75" hidden="1">
      <c r="A96" s="117" t="s">
        <v>41</v>
      </c>
      <c r="B96" s="69"/>
      <c r="C96" s="69" t="s">
        <v>11</v>
      </c>
      <c r="D96" s="69" t="s">
        <v>22</v>
      </c>
      <c r="E96" s="69"/>
      <c r="F96" s="69"/>
      <c r="G96" s="69"/>
      <c r="H96" s="217">
        <f>H97+H102</f>
        <v>0</v>
      </c>
      <c r="I96" s="217">
        <f>I97+I102</f>
        <v>0</v>
      </c>
      <c r="J96" s="305" t="e">
        <f t="shared" si="6"/>
        <v>#DIV/0!</v>
      </c>
      <c r="K96"/>
      <c r="L96"/>
    </row>
    <row r="97" spans="1:12" ht="12.75" customHeight="1" hidden="1">
      <c r="A97" s="73" t="s">
        <v>42</v>
      </c>
      <c r="B97" s="74" t="s">
        <v>192</v>
      </c>
      <c r="C97" s="74" t="s">
        <v>11</v>
      </c>
      <c r="D97" s="74" t="s">
        <v>22</v>
      </c>
      <c r="E97" s="74" t="s">
        <v>43</v>
      </c>
      <c r="F97" s="74"/>
      <c r="G97" s="74"/>
      <c r="H97" s="219">
        <f aca="true" t="shared" si="8" ref="H97:I100">H98</f>
        <v>0</v>
      </c>
      <c r="I97" s="219">
        <f t="shared" si="8"/>
        <v>0</v>
      </c>
      <c r="J97" s="305" t="e">
        <f t="shared" si="6"/>
        <v>#DIV/0!</v>
      </c>
      <c r="K97"/>
      <c r="L97"/>
    </row>
    <row r="98" spans="1:12" ht="12.75" customHeight="1" hidden="1">
      <c r="A98" s="116" t="s">
        <v>33</v>
      </c>
      <c r="B98" s="77" t="s">
        <v>192</v>
      </c>
      <c r="C98" s="79" t="s">
        <v>11</v>
      </c>
      <c r="D98" s="79" t="s">
        <v>22</v>
      </c>
      <c r="E98" s="79" t="s">
        <v>43</v>
      </c>
      <c r="F98" s="79" t="s">
        <v>15</v>
      </c>
      <c r="G98" s="79"/>
      <c r="H98" s="228">
        <f t="shared" si="8"/>
        <v>0</v>
      </c>
      <c r="I98" s="228">
        <f t="shared" si="8"/>
        <v>0</v>
      </c>
      <c r="J98" s="305" t="e">
        <f t="shared" si="6"/>
        <v>#DIV/0!</v>
      </c>
      <c r="K98"/>
      <c r="L98"/>
    </row>
    <row r="99" spans="1:12" ht="12.75" customHeight="1" hidden="1">
      <c r="A99" s="82" t="s">
        <v>221</v>
      </c>
      <c r="B99" s="79" t="s">
        <v>192</v>
      </c>
      <c r="C99" s="79" t="s">
        <v>11</v>
      </c>
      <c r="D99" s="79" t="s">
        <v>22</v>
      </c>
      <c r="E99" s="79" t="s">
        <v>43</v>
      </c>
      <c r="F99" s="79" t="s">
        <v>15</v>
      </c>
      <c r="G99" s="79" t="s">
        <v>222</v>
      </c>
      <c r="H99" s="228">
        <f t="shared" si="8"/>
        <v>0</v>
      </c>
      <c r="I99" s="228">
        <f t="shared" si="8"/>
        <v>0</v>
      </c>
      <c r="J99" s="305" t="e">
        <f t="shared" si="6"/>
        <v>#DIV/0!</v>
      </c>
      <c r="K99"/>
      <c r="L99"/>
    </row>
    <row r="100" spans="1:12" ht="26.25" customHeight="1" hidden="1">
      <c r="A100" s="116" t="s">
        <v>231</v>
      </c>
      <c r="B100" s="77" t="s">
        <v>192</v>
      </c>
      <c r="C100" s="79" t="s">
        <v>11</v>
      </c>
      <c r="D100" s="79" t="s">
        <v>22</v>
      </c>
      <c r="E100" s="79" t="s">
        <v>43</v>
      </c>
      <c r="F100" s="79" t="s">
        <v>15</v>
      </c>
      <c r="G100" s="79" t="s">
        <v>202</v>
      </c>
      <c r="H100" s="228">
        <f t="shared" si="8"/>
        <v>0</v>
      </c>
      <c r="I100" s="228">
        <f t="shared" si="8"/>
        <v>0</v>
      </c>
      <c r="J100" s="305" t="e">
        <f t="shared" si="6"/>
        <v>#DIV/0!</v>
      </c>
      <c r="K100"/>
      <c r="L100"/>
    </row>
    <row r="101" spans="1:12" ht="12.75" customHeight="1" hidden="1">
      <c r="A101" s="116" t="s">
        <v>234</v>
      </c>
      <c r="B101" s="77" t="s">
        <v>192</v>
      </c>
      <c r="C101" s="79" t="s">
        <v>11</v>
      </c>
      <c r="D101" s="79" t="s">
        <v>22</v>
      </c>
      <c r="E101" s="79" t="s">
        <v>43</v>
      </c>
      <c r="F101" s="79" t="s">
        <v>15</v>
      </c>
      <c r="G101" s="79" t="s">
        <v>212</v>
      </c>
      <c r="H101" s="221"/>
      <c r="I101" s="221"/>
      <c r="J101" s="305" t="e">
        <f t="shared" si="6"/>
        <v>#DIV/0!</v>
      </c>
      <c r="K101"/>
      <c r="L101"/>
    </row>
    <row r="102" spans="1:12" ht="12.75" customHeight="1" hidden="1">
      <c r="A102" s="80" t="s">
        <v>44</v>
      </c>
      <c r="B102" s="74" t="s">
        <v>192</v>
      </c>
      <c r="C102" s="81" t="s">
        <v>11</v>
      </c>
      <c r="D102" s="81" t="s">
        <v>22</v>
      </c>
      <c r="E102" s="121">
        <v>3400300</v>
      </c>
      <c r="F102" s="74"/>
      <c r="G102" s="74"/>
      <c r="H102" s="223">
        <f aca="true" t="shared" si="9" ref="H102:I105">H103</f>
        <v>0</v>
      </c>
      <c r="I102" s="223">
        <f t="shared" si="9"/>
        <v>0</v>
      </c>
      <c r="J102" s="305" t="e">
        <f t="shared" si="6"/>
        <v>#DIV/0!</v>
      </c>
      <c r="K102"/>
      <c r="L102"/>
    </row>
    <row r="103" spans="1:12" ht="12.75" customHeight="1" hidden="1">
      <c r="A103" s="122" t="s">
        <v>33</v>
      </c>
      <c r="B103" s="79" t="s">
        <v>192</v>
      </c>
      <c r="C103" s="83" t="s">
        <v>11</v>
      </c>
      <c r="D103" s="83" t="s">
        <v>22</v>
      </c>
      <c r="E103" s="123">
        <v>3400300</v>
      </c>
      <c r="F103" s="83" t="s">
        <v>15</v>
      </c>
      <c r="G103" s="83"/>
      <c r="H103" s="221">
        <f t="shared" si="9"/>
        <v>0</v>
      </c>
      <c r="I103" s="221">
        <f t="shared" si="9"/>
        <v>0</v>
      </c>
      <c r="J103" s="305" t="e">
        <f t="shared" si="6"/>
        <v>#DIV/0!</v>
      </c>
      <c r="K103"/>
      <c r="L103"/>
    </row>
    <row r="104" spans="1:12" ht="12.75" customHeight="1" hidden="1">
      <c r="A104" s="82" t="s">
        <v>221</v>
      </c>
      <c r="B104" s="77" t="s">
        <v>192</v>
      </c>
      <c r="C104" s="83" t="s">
        <v>11</v>
      </c>
      <c r="D104" s="83" t="s">
        <v>22</v>
      </c>
      <c r="E104" s="123">
        <v>3400300</v>
      </c>
      <c r="F104" s="83" t="s">
        <v>15</v>
      </c>
      <c r="G104" s="83" t="s">
        <v>222</v>
      </c>
      <c r="H104" s="221">
        <f t="shared" si="9"/>
        <v>0</v>
      </c>
      <c r="I104" s="221">
        <f t="shared" si="9"/>
        <v>0</v>
      </c>
      <c r="J104" s="305" t="e">
        <f t="shared" si="6"/>
        <v>#DIV/0!</v>
      </c>
      <c r="K104"/>
      <c r="L104"/>
    </row>
    <row r="105" spans="1:12" ht="12.75" customHeight="1" hidden="1">
      <c r="A105" s="82" t="s">
        <v>231</v>
      </c>
      <c r="B105" s="77" t="s">
        <v>192</v>
      </c>
      <c r="C105" s="83" t="s">
        <v>11</v>
      </c>
      <c r="D105" s="83" t="s">
        <v>22</v>
      </c>
      <c r="E105" s="123">
        <v>3400300</v>
      </c>
      <c r="F105" s="83" t="s">
        <v>15</v>
      </c>
      <c r="G105" s="124">
        <v>220</v>
      </c>
      <c r="H105" s="221">
        <f t="shared" si="9"/>
        <v>0</v>
      </c>
      <c r="I105" s="221">
        <f t="shared" si="9"/>
        <v>0</v>
      </c>
      <c r="J105" s="305" t="e">
        <f t="shared" si="6"/>
        <v>#DIV/0!</v>
      </c>
      <c r="K105"/>
      <c r="L105"/>
    </row>
    <row r="106" spans="1:12" ht="12.75" customHeight="1" hidden="1">
      <c r="A106" s="82" t="s">
        <v>234</v>
      </c>
      <c r="B106" s="79" t="s">
        <v>192</v>
      </c>
      <c r="C106" s="83" t="s">
        <v>11</v>
      </c>
      <c r="D106" s="83" t="s">
        <v>22</v>
      </c>
      <c r="E106" s="123">
        <v>3400300</v>
      </c>
      <c r="F106" s="83" t="s">
        <v>15</v>
      </c>
      <c r="G106" s="124">
        <v>226</v>
      </c>
      <c r="H106" s="221"/>
      <c r="I106" s="221"/>
      <c r="J106" s="305" t="e">
        <f t="shared" si="6"/>
        <v>#DIV/0!</v>
      </c>
      <c r="K106"/>
      <c r="L106"/>
    </row>
    <row r="107" spans="1:12" ht="12.75" customHeight="1">
      <c r="A107" s="65" t="s">
        <v>244</v>
      </c>
      <c r="B107" s="106"/>
      <c r="C107" s="107" t="s">
        <v>35</v>
      </c>
      <c r="D107" s="67"/>
      <c r="E107" s="67"/>
      <c r="F107" s="67"/>
      <c r="G107" s="66"/>
      <c r="H107" s="215">
        <f>H147+H169+H108</f>
        <v>78475.22355</v>
      </c>
      <c r="I107" s="215">
        <f>I147+I169+I108</f>
        <v>20231.80591</v>
      </c>
      <c r="J107" s="305">
        <f t="shared" si="6"/>
        <v>25.781138294062238</v>
      </c>
      <c r="K107"/>
      <c r="L107"/>
    </row>
    <row r="108" spans="1:12" ht="12.75" customHeight="1">
      <c r="A108" s="113" t="s">
        <v>46</v>
      </c>
      <c r="B108" s="69"/>
      <c r="C108" s="69" t="s">
        <v>35</v>
      </c>
      <c r="D108" s="69" t="s">
        <v>10</v>
      </c>
      <c r="E108" s="69"/>
      <c r="F108" s="69"/>
      <c r="G108" s="69"/>
      <c r="H108" s="217">
        <f>'прил. 4'!H109</f>
        <v>45247.85322</v>
      </c>
      <c r="I108" s="217">
        <f>'прил. 4'!I109</f>
        <v>1137.92243</v>
      </c>
      <c r="J108" s="305">
        <f t="shared" si="6"/>
        <v>2.514865013522956</v>
      </c>
      <c r="K108"/>
      <c r="L108"/>
    </row>
    <row r="109" spans="1:12" ht="12.75" customHeight="1">
      <c r="A109" s="125" t="s">
        <v>245</v>
      </c>
      <c r="B109" s="74" t="s">
        <v>192</v>
      </c>
      <c r="C109" s="74" t="s">
        <v>35</v>
      </c>
      <c r="D109" s="74" t="s">
        <v>10</v>
      </c>
      <c r="E109" s="74" t="s">
        <v>47</v>
      </c>
      <c r="F109" s="74"/>
      <c r="G109" s="74"/>
      <c r="H109" s="219">
        <f>H110</f>
        <v>3010</v>
      </c>
      <c r="I109" s="219">
        <f>I110</f>
        <v>662.92943</v>
      </c>
      <c r="J109" s="305">
        <f t="shared" si="6"/>
        <v>22.024233554817275</v>
      </c>
      <c r="K109"/>
      <c r="L109"/>
    </row>
    <row r="110" spans="1:12" ht="12.75" customHeight="1">
      <c r="A110" s="78" t="s">
        <v>33</v>
      </c>
      <c r="B110" s="79" t="s">
        <v>192</v>
      </c>
      <c r="C110" s="79" t="s">
        <v>35</v>
      </c>
      <c r="D110" s="79" t="s">
        <v>10</v>
      </c>
      <c r="E110" s="79" t="s">
        <v>47</v>
      </c>
      <c r="F110" s="79" t="s">
        <v>15</v>
      </c>
      <c r="G110" s="79"/>
      <c r="H110" s="228">
        <f>'прил. 4'!H111</f>
        <v>3010</v>
      </c>
      <c r="I110" s="228">
        <f>'прил. 4'!I111</f>
        <v>662.92943</v>
      </c>
      <c r="J110" s="305">
        <f t="shared" si="6"/>
        <v>22.024233554817275</v>
      </c>
      <c r="K110"/>
      <c r="L110"/>
    </row>
    <row r="111" spans="1:12" ht="12.75" customHeight="1" hidden="1">
      <c r="A111" s="78" t="s">
        <v>246</v>
      </c>
      <c r="B111" s="77" t="s">
        <v>192</v>
      </c>
      <c r="C111" s="79" t="s">
        <v>35</v>
      </c>
      <c r="D111" s="79" t="s">
        <v>10</v>
      </c>
      <c r="E111" s="79" t="s">
        <v>47</v>
      </c>
      <c r="F111" s="79" t="s">
        <v>15</v>
      </c>
      <c r="G111" s="79" t="s">
        <v>210</v>
      </c>
      <c r="H111" s="221"/>
      <c r="I111" s="221"/>
      <c r="J111" s="305" t="e">
        <f t="shared" si="6"/>
        <v>#DIV/0!</v>
      </c>
      <c r="K111"/>
      <c r="L111"/>
    </row>
    <row r="112" spans="1:12" ht="27" hidden="1">
      <c r="A112" s="132" t="s">
        <v>364</v>
      </c>
      <c r="B112" s="72" t="s">
        <v>192</v>
      </c>
      <c r="C112" s="72" t="s">
        <v>35</v>
      </c>
      <c r="D112" s="72" t="s">
        <v>10</v>
      </c>
      <c r="E112" s="72" t="s">
        <v>363</v>
      </c>
      <c r="F112" s="72"/>
      <c r="G112" s="72"/>
      <c r="H112" s="225">
        <f aca="true" t="shared" si="10" ref="H112:I114">H113</f>
        <v>0</v>
      </c>
      <c r="I112" s="225">
        <f t="shared" si="10"/>
        <v>0</v>
      </c>
      <c r="J112" s="305" t="e">
        <f t="shared" si="6"/>
        <v>#DIV/0!</v>
      </c>
      <c r="K112"/>
      <c r="L112"/>
    </row>
    <row r="113" spans="1:12" ht="12.75" customHeight="1" hidden="1">
      <c r="A113" s="76" t="s">
        <v>275</v>
      </c>
      <c r="B113" s="77" t="s">
        <v>192</v>
      </c>
      <c r="C113" s="79" t="s">
        <v>35</v>
      </c>
      <c r="D113" s="79" t="s">
        <v>10</v>
      </c>
      <c r="E113" s="79" t="s">
        <v>363</v>
      </c>
      <c r="F113" s="79" t="s">
        <v>243</v>
      </c>
      <c r="G113" s="79"/>
      <c r="H113" s="221">
        <f t="shared" si="10"/>
        <v>0</v>
      </c>
      <c r="I113" s="221">
        <f t="shared" si="10"/>
        <v>0</v>
      </c>
      <c r="J113" s="305" t="e">
        <f t="shared" si="6"/>
        <v>#DIV/0!</v>
      </c>
      <c r="K113"/>
      <c r="L113"/>
    </row>
    <row r="114" spans="1:12" ht="12.75" customHeight="1" hidden="1">
      <c r="A114" s="76" t="s">
        <v>216</v>
      </c>
      <c r="B114" s="79" t="s">
        <v>192</v>
      </c>
      <c r="C114" s="79" t="s">
        <v>35</v>
      </c>
      <c r="D114" s="79" t="s">
        <v>10</v>
      </c>
      <c r="E114" s="79" t="s">
        <v>363</v>
      </c>
      <c r="F114" s="79" t="s">
        <v>243</v>
      </c>
      <c r="G114" s="79" t="s">
        <v>217</v>
      </c>
      <c r="H114" s="221">
        <f t="shared" si="10"/>
        <v>0</v>
      </c>
      <c r="I114" s="221">
        <f t="shared" si="10"/>
        <v>0</v>
      </c>
      <c r="J114" s="305" t="e">
        <f t="shared" si="6"/>
        <v>#DIV/0!</v>
      </c>
      <c r="K114"/>
      <c r="L114"/>
    </row>
    <row r="115" spans="1:12" ht="12.75" customHeight="1" hidden="1">
      <c r="A115" s="78" t="s">
        <v>232</v>
      </c>
      <c r="B115" s="77" t="s">
        <v>192</v>
      </c>
      <c r="C115" s="79" t="s">
        <v>35</v>
      </c>
      <c r="D115" s="79" t="s">
        <v>10</v>
      </c>
      <c r="E115" s="79" t="s">
        <v>363</v>
      </c>
      <c r="F115" s="79" t="s">
        <v>243</v>
      </c>
      <c r="G115" s="79" t="s">
        <v>233</v>
      </c>
      <c r="H115" s="221"/>
      <c r="I115" s="221"/>
      <c r="J115" s="305" t="e">
        <f t="shared" si="6"/>
        <v>#DIV/0!</v>
      </c>
      <c r="K115"/>
      <c r="L115"/>
    </row>
    <row r="116" spans="1:12" ht="31.5" customHeight="1" hidden="1">
      <c r="A116" s="73" t="s">
        <v>365</v>
      </c>
      <c r="B116" s="72" t="s">
        <v>192</v>
      </c>
      <c r="C116" s="72" t="s">
        <v>35</v>
      </c>
      <c r="D116" s="72" t="s">
        <v>10</v>
      </c>
      <c r="E116" s="72" t="s">
        <v>251</v>
      </c>
      <c r="F116" s="72"/>
      <c r="G116" s="72"/>
      <c r="H116" s="225">
        <f>H117</f>
        <v>0</v>
      </c>
      <c r="I116" s="225">
        <f>I117</f>
        <v>0</v>
      </c>
      <c r="J116" s="305" t="e">
        <f t="shared" si="6"/>
        <v>#DIV/0!</v>
      </c>
      <c r="K116"/>
      <c r="L116"/>
    </row>
    <row r="117" spans="1:12" ht="12.75" customHeight="1" hidden="1">
      <c r="A117" s="76" t="s">
        <v>275</v>
      </c>
      <c r="B117" s="77" t="s">
        <v>192</v>
      </c>
      <c r="C117" s="79" t="s">
        <v>35</v>
      </c>
      <c r="D117" s="79" t="s">
        <v>10</v>
      </c>
      <c r="E117" s="79" t="s">
        <v>251</v>
      </c>
      <c r="F117" s="79" t="s">
        <v>243</v>
      </c>
      <c r="G117" s="79"/>
      <c r="H117" s="221"/>
      <c r="I117" s="221"/>
      <c r="J117" s="305" t="e">
        <f t="shared" si="6"/>
        <v>#DIV/0!</v>
      </c>
      <c r="K117"/>
      <c r="L117"/>
    </row>
    <row r="118" spans="1:12" ht="12.75" customHeight="1" hidden="1">
      <c r="A118" s="76" t="s">
        <v>216</v>
      </c>
      <c r="B118" s="77" t="s">
        <v>192</v>
      </c>
      <c r="C118" s="79" t="s">
        <v>35</v>
      </c>
      <c r="D118" s="79" t="s">
        <v>10</v>
      </c>
      <c r="E118" s="79" t="s">
        <v>251</v>
      </c>
      <c r="F118" s="79" t="s">
        <v>243</v>
      </c>
      <c r="G118" s="79" t="s">
        <v>217</v>
      </c>
      <c r="H118" s="221">
        <f>H119</f>
        <v>0</v>
      </c>
      <c r="I118" s="221">
        <f>I119</f>
        <v>0</v>
      </c>
      <c r="J118" s="305" t="e">
        <f t="shared" si="6"/>
        <v>#DIV/0!</v>
      </c>
      <c r="K118"/>
      <c r="L118"/>
    </row>
    <row r="119" spans="1:12" ht="12.75" customHeight="1" hidden="1">
      <c r="A119" s="78" t="s">
        <v>232</v>
      </c>
      <c r="B119" s="79" t="s">
        <v>192</v>
      </c>
      <c r="C119" s="79" t="s">
        <v>35</v>
      </c>
      <c r="D119" s="79" t="s">
        <v>10</v>
      </c>
      <c r="E119" s="79" t="s">
        <v>251</v>
      </c>
      <c r="F119" s="79" t="s">
        <v>243</v>
      </c>
      <c r="G119" s="79" t="s">
        <v>233</v>
      </c>
      <c r="H119" s="221"/>
      <c r="I119" s="221"/>
      <c r="J119" s="305" t="e">
        <f t="shared" si="6"/>
        <v>#DIV/0!</v>
      </c>
      <c r="K119"/>
      <c r="L119"/>
    </row>
    <row r="120" spans="1:12" ht="27">
      <c r="A120" s="73" t="s">
        <v>369</v>
      </c>
      <c r="B120" s="74" t="s">
        <v>192</v>
      </c>
      <c r="C120" s="74" t="s">
        <v>35</v>
      </c>
      <c r="D120" s="74" t="s">
        <v>10</v>
      </c>
      <c r="E120" s="74" t="s">
        <v>280</v>
      </c>
      <c r="F120" s="74"/>
      <c r="G120" s="74"/>
      <c r="H120" s="223">
        <f>H121</f>
        <v>6232.80343</v>
      </c>
      <c r="I120" s="223">
        <f>I121</f>
        <v>0</v>
      </c>
      <c r="J120" s="305">
        <f t="shared" si="6"/>
        <v>0</v>
      </c>
      <c r="K120"/>
      <c r="L120"/>
    </row>
    <row r="121" spans="1:12" ht="12.75" customHeight="1">
      <c r="A121" s="76" t="s">
        <v>275</v>
      </c>
      <c r="B121" s="79" t="s">
        <v>192</v>
      </c>
      <c r="C121" s="79" t="s">
        <v>35</v>
      </c>
      <c r="D121" s="79" t="s">
        <v>10</v>
      </c>
      <c r="E121" s="79" t="s">
        <v>280</v>
      </c>
      <c r="F121" s="79" t="s">
        <v>15</v>
      </c>
      <c r="G121" s="79"/>
      <c r="H121" s="221">
        <f>'прил. 4'!H122</f>
        <v>6232.80343</v>
      </c>
      <c r="I121" s="221">
        <f>'прил. 4'!I122</f>
        <v>0</v>
      </c>
      <c r="J121" s="305">
        <f t="shared" si="6"/>
        <v>0</v>
      </c>
      <c r="K121"/>
      <c r="L121"/>
    </row>
    <row r="122" spans="1:12" ht="27">
      <c r="A122" s="263" t="str">
        <f>'прил. 4'!A127</f>
        <v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v>
      </c>
      <c r="B122" s="79"/>
      <c r="C122" s="74" t="s">
        <v>35</v>
      </c>
      <c r="D122" s="74" t="s">
        <v>10</v>
      </c>
      <c r="E122" s="74" t="s">
        <v>447</v>
      </c>
      <c r="F122" s="79"/>
      <c r="G122" s="79"/>
      <c r="H122" s="225">
        <f>H123</f>
        <v>27133.60612</v>
      </c>
      <c r="I122" s="225">
        <f>I123</f>
        <v>0</v>
      </c>
      <c r="J122" s="305">
        <f t="shared" si="6"/>
        <v>0</v>
      </c>
      <c r="K122"/>
      <c r="L122"/>
    </row>
    <row r="123" spans="1:12" ht="12.75" customHeight="1">
      <c r="A123" s="76" t="s">
        <v>275</v>
      </c>
      <c r="B123" s="79"/>
      <c r="C123" s="79" t="s">
        <v>35</v>
      </c>
      <c r="D123" s="79" t="s">
        <v>10</v>
      </c>
      <c r="E123" s="79" t="s">
        <v>447</v>
      </c>
      <c r="F123" s="79" t="s">
        <v>243</v>
      </c>
      <c r="G123" s="79"/>
      <c r="H123" s="221">
        <f>'прил. 4'!H128</f>
        <v>27133.60612</v>
      </c>
      <c r="I123" s="221">
        <f>'прил. 4'!I128</f>
        <v>0</v>
      </c>
      <c r="J123" s="305">
        <f t="shared" si="6"/>
        <v>0</v>
      </c>
      <c r="K123"/>
      <c r="L123"/>
    </row>
    <row r="124" spans="1:12" ht="27">
      <c r="A124" s="259" t="s">
        <v>446</v>
      </c>
      <c r="B124" s="79"/>
      <c r="C124" s="74" t="s">
        <v>35</v>
      </c>
      <c r="D124" s="74" t="s">
        <v>10</v>
      </c>
      <c r="E124" s="74" t="s">
        <v>280</v>
      </c>
      <c r="F124" s="79"/>
      <c r="G124" s="79"/>
      <c r="H124" s="225">
        <f>H125</f>
        <v>3295.17222</v>
      </c>
      <c r="I124" s="225">
        <f>I125</f>
        <v>0</v>
      </c>
      <c r="J124" s="305">
        <f t="shared" si="6"/>
        <v>0</v>
      </c>
      <c r="K124"/>
      <c r="L124"/>
    </row>
    <row r="125" spans="1:12" ht="12.75" customHeight="1">
      <c r="A125" s="76" t="s">
        <v>275</v>
      </c>
      <c r="B125" s="79"/>
      <c r="C125" s="79" t="s">
        <v>35</v>
      </c>
      <c r="D125" s="79" t="s">
        <v>10</v>
      </c>
      <c r="E125" s="79" t="s">
        <v>280</v>
      </c>
      <c r="F125" s="79" t="s">
        <v>243</v>
      </c>
      <c r="G125" s="79"/>
      <c r="H125" s="221">
        <f>'прил. 4'!H132</f>
        <v>3295.17222</v>
      </c>
      <c r="I125" s="221">
        <f>'прил. 4'!I132</f>
        <v>0</v>
      </c>
      <c r="J125" s="305">
        <f t="shared" si="6"/>
        <v>0</v>
      </c>
      <c r="K125"/>
      <c r="L125"/>
    </row>
    <row r="126" spans="1:12" ht="30" customHeight="1">
      <c r="A126" s="73" t="s">
        <v>431</v>
      </c>
      <c r="B126" s="204" t="s">
        <v>192</v>
      </c>
      <c r="C126" s="204" t="s">
        <v>35</v>
      </c>
      <c r="D126" s="204" t="s">
        <v>10</v>
      </c>
      <c r="E126" s="204" t="s">
        <v>280</v>
      </c>
      <c r="F126" s="204"/>
      <c r="G126" s="204"/>
      <c r="H126" s="256">
        <f>H127</f>
        <v>1412.21667</v>
      </c>
      <c r="I126" s="256">
        <f>I127</f>
        <v>0</v>
      </c>
      <c r="J126" s="305">
        <f t="shared" si="6"/>
        <v>0</v>
      </c>
      <c r="K126"/>
      <c r="L126"/>
    </row>
    <row r="127" spans="1:12" ht="12.75" customHeight="1">
      <c r="A127" s="76" t="s">
        <v>275</v>
      </c>
      <c r="B127" s="206" t="s">
        <v>192</v>
      </c>
      <c r="C127" s="206" t="s">
        <v>35</v>
      </c>
      <c r="D127" s="206" t="s">
        <v>10</v>
      </c>
      <c r="E127" s="206" t="s">
        <v>280</v>
      </c>
      <c r="F127" s="206" t="s">
        <v>243</v>
      </c>
      <c r="G127" s="206"/>
      <c r="H127" s="229">
        <f>'прил. 4'!H136</f>
        <v>1412.21667</v>
      </c>
      <c r="I127" s="229">
        <f>'прил. 4'!I136</f>
        <v>0</v>
      </c>
      <c r="J127" s="305">
        <f t="shared" si="6"/>
        <v>0</v>
      </c>
      <c r="K127"/>
      <c r="L127"/>
    </row>
    <row r="128" spans="1:10" ht="40.5">
      <c r="A128" s="260" t="s">
        <v>444</v>
      </c>
      <c r="B128" s="206" t="s">
        <v>192</v>
      </c>
      <c r="C128" s="204" t="s">
        <v>35</v>
      </c>
      <c r="D128" s="204" t="s">
        <v>10</v>
      </c>
      <c r="E128" s="204" t="s">
        <v>358</v>
      </c>
      <c r="F128" s="204"/>
      <c r="G128" s="204" t="s">
        <v>222</v>
      </c>
      <c r="H128" s="256">
        <f>H129</f>
        <v>2311.57981</v>
      </c>
      <c r="I128" s="256">
        <f>I129</f>
        <v>0</v>
      </c>
      <c r="J128" s="305">
        <f t="shared" si="6"/>
        <v>0</v>
      </c>
    </row>
    <row r="129" spans="1:10" ht="12.75" customHeight="1">
      <c r="A129" s="205" t="s">
        <v>40</v>
      </c>
      <c r="B129" s="206"/>
      <c r="C129" s="206" t="s">
        <v>35</v>
      </c>
      <c r="D129" s="206" t="s">
        <v>10</v>
      </c>
      <c r="E129" s="206" t="s">
        <v>358</v>
      </c>
      <c r="F129" s="206" t="s">
        <v>36</v>
      </c>
      <c r="G129" s="206"/>
      <c r="H129" s="229">
        <f>'прил. 4'!H140</f>
        <v>2311.57981</v>
      </c>
      <c r="I129" s="229">
        <f>'прил. 4'!I140</f>
        <v>0</v>
      </c>
      <c r="J129" s="305">
        <f t="shared" si="6"/>
        <v>0</v>
      </c>
    </row>
    <row r="130" spans="1:10" ht="27">
      <c r="A130" s="260" t="s">
        <v>443</v>
      </c>
      <c r="B130" s="204" t="s">
        <v>192</v>
      </c>
      <c r="C130" s="204" t="s">
        <v>35</v>
      </c>
      <c r="D130" s="204" t="s">
        <v>10</v>
      </c>
      <c r="E130" s="204" t="s">
        <v>49</v>
      </c>
      <c r="F130" s="206"/>
      <c r="G130" s="206" t="s">
        <v>248</v>
      </c>
      <c r="H130" s="229">
        <f>H131</f>
        <v>1164.38607</v>
      </c>
      <c r="I130" s="229">
        <f>I131</f>
        <v>0</v>
      </c>
      <c r="J130" s="305">
        <f t="shared" si="6"/>
        <v>0</v>
      </c>
    </row>
    <row r="131" spans="1:10" ht="12.75" customHeight="1">
      <c r="A131" s="205" t="s">
        <v>40</v>
      </c>
      <c r="B131" s="206" t="s">
        <v>192</v>
      </c>
      <c r="C131" s="206" t="s">
        <v>35</v>
      </c>
      <c r="D131" s="206" t="s">
        <v>10</v>
      </c>
      <c r="E131" s="206" t="s">
        <v>49</v>
      </c>
      <c r="F131" s="206" t="s">
        <v>36</v>
      </c>
      <c r="G131" s="206" t="s">
        <v>238</v>
      </c>
      <c r="H131" s="229">
        <f>'прил. 4'!H145</f>
        <v>1164.38607</v>
      </c>
      <c r="I131" s="229">
        <f>'прил. 4'!I145</f>
        <v>0</v>
      </c>
      <c r="J131" s="305">
        <f t="shared" si="6"/>
        <v>0</v>
      </c>
    </row>
    <row r="132" spans="1:10" ht="27">
      <c r="A132" s="73" t="s">
        <v>448</v>
      </c>
      <c r="B132" s="74" t="s">
        <v>192</v>
      </c>
      <c r="C132" s="74" t="s">
        <v>35</v>
      </c>
      <c r="D132" s="74" t="s">
        <v>10</v>
      </c>
      <c r="E132" s="74" t="s">
        <v>49</v>
      </c>
      <c r="F132" s="74"/>
      <c r="G132" s="74"/>
      <c r="H132" s="223">
        <f>H133</f>
        <v>205.4799</v>
      </c>
      <c r="I132" s="223">
        <f>I133</f>
        <v>0</v>
      </c>
      <c r="J132" s="305">
        <f t="shared" si="6"/>
        <v>0</v>
      </c>
    </row>
    <row r="133" spans="1:10" ht="12.75" customHeight="1">
      <c r="A133" s="78" t="s">
        <v>40</v>
      </c>
      <c r="B133" s="79" t="s">
        <v>192</v>
      </c>
      <c r="C133" s="79" t="s">
        <v>35</v>
      </c>
      <c r="D133" s="79" t="s">
        <v>10</v>
      </c>
      <c r="E133" s="79" t="s">
        <v>49</v>
      </c>
      <c r="F133" s="79" t="s">
        <v>36</v>
      </c>
      <c r="G133" s="79"/>
      <c r="H133" s="221">
        <f>'прил. 4'!H151</f>
        <v>205.4799</v>
      </c>
      <c r="I133" s="221">
        <f>'прил. 4'!I151</f>
        <v>0</v>
      </c>
      <c r="J133" s="305">
        <f t="shared" si="6"/>
        <v>0</v>
      </c>
    </row>
    <row r="134" spans="1:10" ht="12.75" customHeight="1" hidden="1">
      <c r="A134" s="78" t="s">
        <v>221</v>
      </c>
      <c r="B134" s="77" t="s">
        <v>192</v>
      </c>
      <c r="C134" s="79" t="s">
        <v>35</v>
      </c>
      <c r="D134" s="79" t="s">
        <v>10</v>
      </c>
      <c r="E134" s="79" t="s">
        <v>49</v>
      </c>
      <c r="F134" s="79" t="s">
        <v>36</v>
      </c>
      <c r="G134" s="79" t="s">
        <v>222</v>
      </c>
      <c r="H134" s="221">
        <f>H135</f>
        <v>500</v>
      </c>
      <c r="I134" s="221">
        <f>I135</f>
        <v>501</v>
      </c>
      <c r="J134" s="305">
        <f t="shared" si="6"/>
        <v>100.2</v>
      </c>
    </row>
    <row r="135" spans="1:10" ht="12.75" customHeight="1" hidden="1">
      <c r="A135" s="78" t="s">
        <v>247</v>
      </c>
      <c r="B135" s="77" t="s">
        <v>192</v>
      </c>
      <c r="C135" s="79" t="s">
        <v>35</v>
      </c>
      <c r="D135" s="79" t="s">
        <v>10</v>
      </c>
      <c r="E135" s="79" t="s">
        <v>49</v>
      </c>
      <c r="F135" s="79" t="s">
        <v>36</v>
      </c>
      <c r="G135" s="79" t="s">
        <v>248</v>
      </c>
      <c r="H135" s="221">
        <f>H136</f>
        <v>500</v>
      </c>
      <c r="I135" s="221">
        <f>I136</f>
        <v>501</v>
      </c>
      <c r="J135" s="305">
        <f t="shared" si="6"/>
        <v>100.2</v>
      </c>
    </row>
    <row r="136" spans="1:10" ht="25.5" hidden="1">
      <c r="A136" s="116" t="s">
        <v>237</v>
      </c>
      <c r="B136" s="77" t="s">
        <v>192</v>
      </c>
      <c r="C136" s="79" t="s">
        <v>35</v>
      </c>
      <c r="D136" s="79" t="s">
        <v>10</v>
      </c>
      <c r="E136" s="79" t="s">
        <v>49</v>
      </c>
      <c r="F136" s="79" t="s">
        <v>36</v>
      </c>
      <c r="G136" s="79" t="s">
        <v>238</v>
      </c>
      <c r="H136" s="221">
        <v>500</v>
      </c>
      <c r="I136" s="221">
        <v>501</v>
      </c>
      <c r="J136" s="305">
        <f t="shared" si="6"/>
        <v>100.2</v>
      </c>
    </row>
    <row r="137" spans="1:10" ht="27.75" customHeight="1">
      <c r="A137" s="176" t="s">
        <v>360</v>
      </c>
      <c r="B137" s="74" t="s">
        <v>192</v>
      </c>
      <c r="C137" s="74" t="s">
        <v>35</v>
      </c>
      <c r="D137" s="74" t="s">
        <v>10</v>
      </c>
      <c r="E137" s="74" t="s">
        <v>32</v>
      </c>
      <c r="F137" s="74"/>
      <c r="G137" s="74"/>
      <c r="H137" s="223">
        <f>H138</f>
        <v>482.609</v>
      </c>
      <c r="I137" s="223">
        <f>I138</f>
        <v>474.993</v>
      </c>
      <c r="J137" s="305">
        <f t="shared" si="6"/>
        <v>98.42191090510123</v>
      </c>
    </row>
    <row r="138" spans="1:10" ht="12.75" customHeight="1">
      <c r="A138" s="205" t="s">
        <v>40</v>
      </c>
      <c r="B138" s="77" t="s">
        <v>192</v>
      </c>
      <c r="C138" s="79" t="s">
        <v>35</v>
      </c>
      <c r="D138" s="79" t="s">
        <v>10</v>
      </c>
      <c r="E138" s="79" t="s">
        <v>32</v>
      </c>
      <c r="F138" s="79" t="s">
        <v>36</v>
      </c>
      <c r="G138" s="79"/>
      <c r="H138" s="221">
        <f>'прил. 4'!H155</f>
        <v>482.609</v>
      </c>
      <c r="I138" s="221">
        <f>'прил. 4'!I155</f>
        <v>474.993</v>
      </c>
      <c r="J138" s="305">
        <f t="shared" si="6"/>
        <v>98.42191090510123</v>
      </c>
    </row>
    <row r="139" spans="1:10" ht="12.75" customHeight="1" hidden="1">
      <c r="A139" s="205" t="s">
        <v>221</v>
      </c>
      <c r="B139" s="77" t="s">
        <v>192</v>
      </c>
      <c r="C139" s="79" t="s">
        <v>35</v>
      </c>
      <c r="D139" s="79" t="s">
        <v>10</v>
      </c>
      <c r="E139" s="79" t="s">
        <v>32</v>
      </c>
      <c r="F139" s="79" t="s">
        <v>36</v>
      </c>
      <c r="G139" s="79" t="s">
        <v>222</v>
      </c>
      <c r="H139" s="221">
        <f>H140</f>
        <v>580</v>
      </c>
      <c r="I139" s="221">
        <f>I140</f>
        <v>581</v>
      </c>
      <c r="J139" s="305">
        <f aca="true" t="shared" si="11" ref="J139:J202">I139/H139*100</f>
        <v>100.17241379310344</v>
      </c>
    </row>
    <row r="140" spans="1:10" ht="12.75" customHeight="1" hidden="1">
      <c r="A140" s="205" t="s">
        <v>282</v>
      </c>
      <c r="B140" s="77" t="s">
        <v>192</v>
      </c>
      <c r="C140" s="79" t="s">
        <v>35</v>
      </c>
      <c r="D140" s="79" t="s">
        <v>10</v>
      </c>
      <c r="E140" s="79" t="s">
        <v>32</v>
      </c>
      <c r="F140" s="79" t="s">
        <v>36</v>
      </c>
      <c r="G140" s="79" t="s">
        <v>248</v>
      </c>
      <c r="H140" s="221">
        <f>H141</f>
        <v>580</v>
      </c>
      <c r="I140" s="221">
        <f>I141</f>
        <v>581</v>
      </c>
      <c r="J140" s="305">
        <f t="shared" si="11"/>
        <v>100.17241379310344</v>
      </c>
    </row>
    <row r="141" spans="1:10" ht="12.75" customHeight="1" hidden="1">
      <c r="A141" s="207" t="s">
        <v>237</v>
      </c>
      <c r="B141" s="77" t="s">
        <v>192</v>
      </c>
      <c r="C141" s="79" t="s">
        <v>35</v>
      </c>
      <c r="D141" s="79" t="s">
        <v>10</v>
      </c>
      <c r="E141" s="79" t="s">
        <v>32</v>
      </c>
      <c r="F141" s="79" t="s">
        <v>36</v>
      </c>
      <c r="G141" s="79" t="s">
        <v>238</v>
      </c>
      <c r="H141" s="221">
        <v>580</v>
      </c>
      <c r="I141" s="221">
        <v>581</v>
      </c>
      <c r="J141" s="305">
        <f t="shared" si="11"/>
        <v>100.17241379310344</v>
      </c>
    </row>
    <row r="142" spans="1:10" ht="27" hidden="1">
      <c r="A142" s="176" t="s">
        <v>367</v>
      </c>
      <c r="B142" s="74" t="s">
        <v>192</v>
      </c>
      <c r="C142" s="74" t="s">
        <v>35</v>
      </c>
      <c r="D142" s="74" t="s">
        <v>10</v>
      </c>
      <c r="E142" s="74" t="s">
        <v>368</v>
      </c>
      <c r="F142" s="74"/>
      <c r="G142" s="74"/>
      <c r="H142" s="223">
        <f>H143</f>
        <v>0</v>
      </c>
      <c r="I142" s="223">
        <f>I143</f>
        <v>0</v>
      </c>
      <c r="J142" s="305" t="e">
        <f t="shared" si="11"/>
        <v>#DIV/0!</v>
      </c>
    </row>
    <row r="143" spans="1:10" ht="12.75" customHeight="1" hidden="1">
      <c r="A143" s="205" t="s">
        <v>40</v>
      </c>
      <c r="B143" s="77" t="s">
        <v>192</v>
      </c>
      <c r="C143" s="79" t="s">
        <v>35</v>
      </c>
      <c r="D143" s="79" t="s">
        <v>10</v>
      </c>
      <c r="E143" s="79" t="s">
        <v>368</v>
      </c>
      <c r="F143" s="79" t="s">
        <v>36</v>
      </c>
      <c r="G143" s="79"/>
      <c r="H143" s="221"/>
      <c r="I143" s="221"/>
      <c r="J143" s="305" t="e">
        <f t="shared" si="11"/>
        <v>#DIV/0!</v>
      </c>
    </row>
    <row r="144" spans="1:10" ht="12.75" customHeight="1" hidden="1">
      <c r="A144" s="205" t="s">
        <v>221</v>
      </c>
      <c r="B144" s="77" t="s">
        <v>192</v>
      </c>
      <c r="C144" s="79" t="s">
        <v>35</v>
      </c>
      <c r="D144" s="79" t="s">
        <v>10</v>
      </c>
      <c r="E144" s="79" t="s">
        <v>368</v>
      </c>
      <c r="F144" s="79" t="s">
        <v>36</v>
      </c>
      <c r="G144" s="79" t="s">
        <v>222</v>
      </c>
      <c r="H144" s="221">
        <f>H145</f>
        <v>200</v>
      </c>
      <c r="I144" s="221">
        <f>I145</f>
        <v>201</v>
      </c>
      <c r="J144" s="305">
        <f t="shared" si="11"/>
        <v>100.49999999999999</v>
      </c>
    </row>
    <row r="145" spans="1:10" ht="12.75" customHeight="1" hidden="1">
      <c r="A145" s="205" t="s">
        <v>282</v>
      </c>
      <c r="B145" s="77" t="s">
        <v>192</v>
      </c>
      <c r="C145" s="79" t="s">
        <v>35</v>
      </c>
      <c r="D145" s="79" t="s">
        <v>10</v>
      </c>
      <c r="E145" s="79" t="s">
        <v>368</v>
      </c>
      <c r="F145" s="79" t="s">
        <v>36</v>
      </c>
      <c r="G145" s="79" t="s">
        <v>248</v>
      </c>
      <c r="H145" s="221">
        <f>H146</f>
        <v>200</v>
      </c>
      <c r="I145" s="221">
        <f>I146</f>
        <v>201</v>
      </c>
      <c r="J145" s="305">
        <f t="shared" si="11"/>
        <v>100.49999999999999</v>
      </c>
    </row>
    <row r="146" spans="1:10" ht="12.75" customHeight="1" hidden="1">
      <c r="A146" s="207" t="s">
        <v>237</v>
      </c>
      <c r="B146" s="77" t="s">
        <v>192</v>
      </c>
      <c r="C146" s="79" t="s">
        <v>35</v>
      </c>
      <c r="D146" s="79" t="s">
        <v>10</v>
      </c>
      <c r="E146" s="79" t="s">
        <v>368</v>
      </c>
      <c r="F146" s="79" t="s">
        <v>36</v>
      </c>
      <c r="G146" s="79" t="s">
        <v>238</v>
      </c>
      <c r="H146" s="221">
        <v>200</v>
      </c>
      <c r="I146" s="221">
        <v>201</v>
      </c>
      <c r="J146" s="305">
        <f t="shared" si="11"/>
        <v>100.49999999999999</v>
      </c>
    </row>
    <row r="147" spans="1:10" ht="12.75" customHeight="1">
      <c r="A147" s="117" t="s">
        <v>249</v>
      </c>
      <c r="B147" s="69"/>
      <c r="C147" s="69" t="s">
        <v>35</v>
      </c>
      <c r="D147" s="69" t="s">
        <v>30</v>
      </c>
      <c r="E147" s="69"/>
      <c r="F147" s="69"/>
      <c r="G147" s="69"/>
      <c r="H147" s="226">
        <f>H148+H165+H157+H161</f>
        <v>4635.58533</v>
      </c>
      <c r="I147" s="226">
        <f>I148+I165+I157+I161</f>
        <v>3205.15794</v>
      </c>
      <c r="J147" s="305">
        <f t="shared" si="11"/>
        <v>69.14246447492317</v>
      </c>
    </row>
    <row r="148" spans="1:10" ht="12.75" customHeight="1">
      <c r="A148" s="109" t="s">
        <v>50</v>
      </c>
      <c r="B148" s="74" t="s">
        <v>192</v>
      </c>
      <c r="C148" s="126" t="s">
        <v>35</v>
      </c>
      <c r="D148" s="126" t="s">
        <v>30</v>
      </c>
      <c r="E148" s="126" t="s">
        <v>51</v>
      </c>
      <c r="F148" s="126"/>
      <c r="G148" s="126"/>
      <c r="H148" s="223">
        <f>H149</f>
        <v>4150.86533</v>
      </c>
      <c r="I148" s="223">
        <f>I149</f>
        <v>2750.15794</v>
      </c>
      <c r="J148" s="305">
        <f t="shared" si="11"/>
        <v>66.2550509678906</v>
      </c>
    </row>
    <row r="149" spans="1:10" ht="12.75" customHeight="1">
      <c r="A149" s="116" t="s">
        <v>33</v>
      </c>
      <c r="B149" s="77" t="s">
        <v>192</v>
      </c>
      <c r="C149" s="127" t="s">
        <v>35</v>
      </c>
      <c r="D149" s="127" t="s">
        <v>30</v>
      </c>
      <c r="E149" s="127" t="s">
        <v>51</v>
      </c>
      <c r="F149" s="127" t="s">
        <v>15</v>
      </c>
      <c r="G149" s="127"/>
      <c r="H149" s="222">
        <f>'прил. 4'!H166</f>
        <v>4150.86533</v>
      </c>
      <c r="I149" s="222">
        <f>'прил. 4'!I166</f>
        <v>2750.15794</v>
      </c>
      <c r="J149" s="305">
        <f t="shared" si="11"/>
        <v>66.2550509678906</v>
      </c>
    </row>
    <row r="150" spans="1:10" ht="12.75" customHeight="1" hidden="1">
      <c r="A150" s="128" t="s">
        <v>221</v>
      </c>
      <c r="B150" s="77" t="s">
        <v>192</v>
      </c>
      <c r="C150" s="127" t="s">
        <v>35</v>
      </c>
      <c r="D150" s="127" t="s">
        <v>30</v>
      </c>
      <c r="E150" s="127" t="s">
        <v>51</v>
      </c>
      <c r="F150" s="127" t="s">
        <v>15</v>
      </c>
      <c r="G150" s="129">
        <v>200</v>
      </c>
      <c r="H150" s="222">
        <f>H154+H155+H156</f>
        <v>2600</v>
      </c>
      <c r="I150" s="222">
        <f>I154+I155+I156</f>
        <v>2600</v>
      </c>
      <c r="J150" s="305">
        <f t="shared" si="11"/>
        <v>100</v>
      </c>
    </row>
    <row r="151" spans="1:10" ht="12.75" customHeight="1" hidden="1">
      <c r="A151" s="112" t="s">
        <v>216</v>
      </c>
      <c r="B151" s="79" t="s">
        <v>192</v>
      </c>
      <c r="C151" s="127" t="s">
        <v>35</v>
      </c>
      <c r="D151" s="127" t="s">
        <v>30</v>
      </c>
      <c r="E151" s="127" t="s">
        <v>51</v>
      </c>
      <c r="F151" s="127" t="s">
        <v>15</v>
      </c>
      <c r="G151" s="129">
        <v>300</v>
      </c>
      <c r="H151" s="222">
        <f>H152+H153</f>
        <v>400</v>
      </c>
      <c r="I151" s="222">
        <f>I152+I153</f>
        <v>400</v>
      </c>
      <c r="J151" s="305">
        <f t="shared" si="11"/>
        <v>100</v>
      </c>
    </row>
    <row r="152" spans="1:10" ht="12.75" customHeight="1" hidden="1">
      <c r="A152" s="112" t="s">
        <v>232</v>
      </c>
      <c r="B152" s="77" t="s">
        <v>192</v>
      </c>
      <c r="C152" s="127" t="s">
        <v>35</v>
      </c>
      <c r="D152" s="127" t="s">
        <v>30</v>
      </c>
      <c r="E152" s="127" t="s">
        <v>51</v>
      </c>
      <c r="F152" s="127" t="s">
        <v>15</v>
      </c>
      <c r="G152" s="129">
        <v>310</v>
      </c>
      <c r="H152" s="221">
        <v>300</v>
      </c>
      <c r="I152" s="221">
        <v>300</v>
      </c>
      <c r="J152" s="305">
        <f t="shared" si="11"/>
        <v>100</v>
      </c>
    </row>
    <row r="153" spans="1:10" ht="12.75" customHeight="1" hidden="1">
      <c r="A153" s="112" t="s">
        <v>219</v>
      </c>
      <c r="B153" s="77" t="s">
        <v>192</v>
      </c>
      <c r="C153" s="127" t="s">
        <v>35</v>
      </c>
      <c r="D153" s="127" t="s">
        <v>30</v>
      </c>
      <c r="E153" s="127" t="s">
        <v>51</v>
      </c>
      <c r="F153" s="127" t="s">
        <v>15</v>
      </c>
      <c r="G153" s="129">
        <v>340</v>
      </c>
      <c r="H153" s="221">
        <v>100</v>
      </c>
      <c r="I153" s="221">
        <v>100</v>
      </c>
      <c r="J153" s="305">
        <f t="shared" si="11"/>
        <v>100</v>
      </c>
    </row>
    <row r="154" spans="1:10" ht="12.75" customHeight="1" hidden="1">
      <c r="A154" s="112" t="s">
        <v>246</v>
      </c>
      <c r="B154" s="77" t="s">
        <v>192</v>
      </c>
      <c r="C154" s="127" t="s">
        <v>35</v>
      </c>
      <c r="D154" s="127" t="s">
        <v>30</v>
      </c>
      <c r="E154" s="127" t="s">
        <v>51</v>
      </c>
      <c r="F154" s="127" t="s">
        <v>15</v>
      </c>
      <c r="G154" s="129">
        <v>225</v>
      </c>
      <c r="H154" s="221">
        <v>1600</v>
      </c>
      <c r="I154" s="221">
        <v>1600</v>
      </c>
      <c r="J154" s="305">
        <f t="shared" si="11"/>
        <v>100</v>
      </c>
    </row>
    <row r="155" spans="1:10" ht="12.75" customHeight="1" hidden="1">
      <c r="A155" s="112" t="s">
        <v>234</v>
      </c>
      <c r="B155" s="79" t="s">
        <v>192</v>
      </c>
      <c r="C155" s="127" t="s">
        <v>35</v>
      </c>
      <c r="D155" s="127" t="s">
        <v>30</v>
      </c>
      <c r="E155" s="127" t="s">
        <v>51</v>
      </c>
      <c r="F155" s="127" t="s">
        <v>15</v>
      </c>
      <c r="G155" s="129">
        <v>226</v>
      </c>
      <c r="H155" s="221">
        <v>200</v>
      </c>
      <c r="I155" s="221">
        <v>200</v>
      </c>
      <c r="J155" s="305">
        <f t="shared" si="11"/>
        <v>100</v>
      </c>
    </row>
    <row r="156" spans="1:10" ht="12.75" customHeight="1" hidden="1">
      <c r="A156" s="116" t="s">
        <v>237</v>
      </c>
      <c r="B156" s="79" t="s">
        <v>192</v>
      </c>
      <c r="C156" s="127" t="s">
        <v>35</v>
      </c>
      <c r="D156" s="127" t="s">
        <v>30</v>
      </c>
      <c r="E156" s="127" t="s">
        <v>51</v>
      </c>
      <c r="F156" s="79" t="s">
        <v>36</v>
      </c>
      <c r="G156" s="79" t="s">
        <v>238</v>
      </c>
      <c r="H156" s="221">
        <v>800</v>
      </c>
      <c r="I156" s="221">
        <v>800</v>
      </c>
      <c r="J156" s="305">
        <f t="shared" si="11"/>
        <v>100</v>
      </c>
    </row>
    <row r="157" spans="1:10" ht="27">
      <c r="A157" s="130" t="s">
        <v>250</v>
      </c>
      <c r="B157" s="74" t="s">
        <v>192</v>
      </c>
      <c r="C157" s="126" t="s">
        <v>35</v>
      </c>
      <c r="D157" s="126" t="s">
        <v>30</v>
      </c>
      <c r="E157" s="126" t="s">
        <v>251</v>
      </c>
      <c r="F157" s="126"/>
      <c r="G157" s="131"/>
      <c r="H157" s="223">
        <f>H158</f>
        <v>455</v>
      </c>
      <c r="I157" s="223">
        <f>I158</f>
        <v>455</v>
      </c>
      <c r="J157" s="305">
        <f t="shared" si="11"/>
        <v>100</v>
      </c>
    </row>
    <row r="158" spans="1:10" ht="12.75" customHeight="1">
      <c r="A158" s="76" t="s">
        <v>275</v>
      </c>
      <c r="B158" s="79" t="s">
        <v>192</v>
      </c>
      <c r="C158" s="127" t="s">
        <v>35</v>
      </c>
      <c r="D158" s="127" t="s">
        <v>30</v>
      </c>
      <c r="E158" s="127" t="s">
        <v>251</v>
      </c>
      <c r="F158" s="127" t="s">
        <v>243</v>
      </c>
      <c r="G158" s="129"/>
      <c r="H158" s="221">
        <f>'прил. 4'!H175</f>
        <v>455</v>
      </c>
      <c r="I158" s="221">
        <f>'прил. 4'!I175</f>
        <v>455</v>
      </c>
      <c r="J158" s="305">
        <f t="shared" si="11"/>
        <v>100</v>
      </c>
    </row>
    <row r="159" spans="1:10" ht="12.75" customHeight="1" hidden="1">
      <c r="A159" s="78" t="s">
        <v>216</v>
      </c>
      <c r="B159" s="77" t="s">
        <v>192</v>
      </c>
      <c r="C159" s="127" t="s">
        <v>35</v>
      </c>
      <c r="D159" s="127" t="s">
        <v>30</v>
      </c>
      <c r="E159" s="127" t="s">
        <v>251</v>
      </c>
      <c r="F159" s="127" t="s">
        <v>243</v>
      </c>
      <c r="G159" s="129">
        <v>300</v>
      </c>
      <c r="H159" s="221">
        <f>H160</f>
        <v>0</v>
      </c>
      <c r="I159" s="221">
        <f>I160</f>
        <v>0</v>
      </c>
      <c r="J159" s="305" t="e">
        <f t="shared" si="11"/>
        <v>#DIV/0!</v>
      </c>
    </row>
    <row r="160" spans="1:10" ht="12.75" customHeight="1" hidden="1">
      <c r="A160" s="78" t="s">
        <v>232</v>
      </c>
      <c r="B160" s="79" t="s">
        <v>192</v>
      </c>
      <c r="C160" s="127" t="s">
        <v>35</v>
      </c>
      <c r="D160" s="127" t="s">
        <v>30</v>
      </c>
      <c r="E160" s="127" t="s">
        <v>251</v>
      </c>
      <c r="F160" s="127" t="s">
        <v>243</v>
      </c>
      <c r="G160" s="129">
        <v>310</v>
      </c>
      <c r="H160" s="221"/>
      <c r="I160" s="221"/>
      <c r="J160" s="305" t="e">
        <f t="shared" si="11"/>
        <v>#DIV/0!</v>
      </c>
    </row>
    <row r="161" spans="1:10" ht="27">
      <c r="A161" s="130" t="str">
        <f>'прил. 4'!A178</f>
        <v>Обеспечение коммунальной и транспортной инфраструктурой земельных участков для жилищного строительства за счет средств бюджета городского поселения Ковылкино</v>
      </c>
      <c r="B161" s="74" t="s">
        <v>192</v>
      </c>
      <c r="C161" s="126" t="s">
        <v>35</v>
      </c>
      <c r="D161" s="126" t="s">
        <v>30</v>
      </c>
      <c r="E161" s="126" t="s">
        <v>251</v>
      </c>
      <c r="F161" s="126"/>
      <c r="G161" s="212"/>
      <c r="H161" s="225">
        <f>H162</f>
        <v>29.72</v>
      </c>
      <c r="I161" s="225">
        <f>I162</f>
        <v>0</v>
      </c>
      <c r="J161" s="305">
        <f t="shared" si="11"/>
        <v>0</v>
      </c>
    </row>
    <row r="162" spans="1:10" ht="12.75" customHeight="1">
      <c r="A162" s="76" t="s">
        <v>275</v>
      </c>
      <c r="B162" s="79" t="s">
        <v>192</v>
      </c>
      <c r="C162" s="127" t="s">
        <v>35</v>
      </c>
      <c r="D162" s="127" t="s">
        <v>30</v>
      </c>
      <c r="E162" s="127" t="s">
        <v>251</v>
      </c>
      <c r="F162" s="127" t="s">
        <v>243</v>
      </c>
      <c r="G162" s="129"/>
      <c r="H162" s="221">
        <f>'прил. 4'!H179</f>
        <v>29.72</v>
      </c>
      <c r="I162" s="221">
        <f>'прил. 4'!I179</f>
        <v>0</v>
      </c>
      <c r="J162" s="305">
        <f t="shared" si="11"/>
        <v>0</v>
      </c>
    </row>
    <row r="163" spans="1:10" ht="12.75" customHeight="1" hidden="1">
      <c r="A163" s="78" t="s">
        <v>216</v>
      </c>
      <c r="B163" s="77" t="s">
        <v>192</v>
      </c>
      <c r="C163" s="127" t="s">
        <v>35</v>
      </c>
      <c r="D163" s="127" t="s">
        <v>30</v>
      </c>
      <c r="E163" s="127" t="s">
        <v>251</v>
      </c>
      <c r="F163" s="127" t="s">
        <v>243</v>
      </c>
      <c r="G163" s="129">
        <v>300</v>
      </c>
      <c r="H163" s="221">
        <f>H164</f>
        <v>0</v>
      </c>
      <c r="I163" s="221">
        <f>I164</f>
        <v>0</v>
      </c>
      <c r="J163" s="305" t="e">
        <f t="shared" si="11"/>
        <v>#DIV/0!</v>
      </c>
    </row>
    <row r="164" spans="1:10" ht="12.75" customHeight="1" hidden="1">
      <c r="A164" s="78" t="s">
        <v>232</v>
      </c>
      <c r="B164" s="79" t="s">
        <v>192</v>
      </c>
      <c r="C164" s="127" t="s">
        <v>35</v>
      </c>
      <c r="D164" s="127" t="s">
        <v>30</v>
      </c>
      <c r="E164" s="127" t="s">
        <v>251</v>
      </c>
      <c r="F164" s="127" t="s">
        <v>243</v>
      </c>
      <c r="G164" s="129">
        <v>310</v>
      </c>
      <c r="H164" s="221"/>
      <c r="I164" s="221"/>
      <c r="J164" s="305" t="e">
        <f t="shared" si="11"/>
        <v>#DIV/0!</v>
      </c>
    </row>
    <row r="165" spans="1:10" ht="12.75" customHeight="1" hidden="1">
      <c r="A165" s="176" t="s">
        <v>360</v>
      </c>
      <c r="B165" s="74" t="s">
        <v>192</v>
      </c>
      <c r="C165" s="126" t="s">
        <v>35</v>
      </c>
      <c r="D165" s="126" t="s">
        <v>30</v>
      </c>
      <c r="E165" s="126" t="s">
        <v>32</v>
      </c>
      <c r="F165" s="126"/>
      <c r="G165" s="131"/>
      <c r="H165" s="223">
        <f aca="true" t="shared" si="12" ref="H165:I167">H166</f>
        <v>0</v>
      </c>
      <c r="I165" s="223">
        <f t="shared" si="12"/>
        <v>0</v>
      </c>
      <c r="J165" s="305" t="e">
        <f t="shared" si="11"/>
        <v>#DIV/0!</v>
      </c>
    </row>
    <row r="166" spans="1:10" ht="12.75" customHeight="1" hidden="1">
      <c r="A166" s="76" t="s">
        <v>275</v>
      </c>
      <c r="B166" s="79" t="s">
        <v>192</v>
      </c>
      <c r="C166" s="127" t="s">
        <v>35</v>
      </c>
      <c r="D166" s="127" t="s">
        <v>30</v>
      </c>
      <c r="E166" s="127" t="s">
        <v>32</v>
      </c>
      <c r="F166" s="127" t="s">
        <v>243</v>
      </c>
      <c r="G166" s="129"/>
      <c r="H166" s="221">
        <f t="shared" si="12"/>
        <v>0</v>
      </c>
      <c r="I166" s="221">
        <f t="shared" si="12"/>
        <v>0</v>
      </c>
      <c r="J166" s="305" t="e">
        <f t="shared" si="11"/>
        <v>#DIV/0!</v>
      </c>
    </row>
    <row r="167" spans="1:10" ht="12.75" customHeight="1" hidden="1">
      <c r="A167" s="78" t="s">
        <v>216</v>
      </c>
      <c r="B167" s="79" t="s">
        <v>192</v>
      </c>
      <c r="C167" s="127" t="s">
        <v>35</v>
      </c>
      <c r="D167" s="127" t="s">
        <v>30</v>
      </c>
      <c r="E167" s="127" t="s">
        <v>32</v>
      </c>
      <c r="F167" s="127" t="s">
        <v>243</v>
      </c>
      <c r="G167" s="129">
        <v>300</v>
      </c>
      <c r="H167" s="221">
        <f t="shared" si="12"/>
        <v>0</v>
      </c>
      <c r="I167" s="221">
        <f t="shared" si="12"/>
        <v>0</v>
      </c>
      <c r="J167" s="305" t="e">
        <f t="shared" si="11"/>
        <v>#DIV/0!</v>
      </c>
    </row>
    <row r="168" spans="1:10" ht="12.75" customHeight="1" hidden="1">
      <c r="A168" s="78" t="s">
        <v>232</v>
      </c>
      <c r="B168" s="77" t="s">
        <v>192</v>
      </c>
      <c r="C168" s="127" t="s">
        <v>35</v>
      </c>
      <c r="D168" s="127" t="s">
        <v>30</v>
      </c>
      <c r="E168" s="127" t="s">
        <v>32</v>
      </c>
      <c r="F168" s="127" t="s">
        <v>243</v>
      </c>
      <c r="G168" s="129">
        <v>310</v>
      </c>
      <c r="H168" s="221"/>
      <c r="I168" s="221"/>
      <c r="J168" s="305" t="e">
        <f t="shared" si="11"/>
        <v>#DIV/0!</v>
      </c>
    </row>
    <row r="169" spans="1:10" ht="12.75" customHeight="1">
      <c r="A169" s="113" t="s">
        <v>52</v>
      </c>
      <c r="B169" s="69"/>
      <c r="C169" s="69" t="s">
        <v>35</v>
      </c>
      <c r="D169" s="69" t="s">
        <v>28</v>
      </c>
      <c r="E169" s="69"/>
      <c r="F169" s="69"/>
      <c r="G169" s="69"/>
      <c r="H169" s="217">
        <f>H170+H177+H187+H195+H202</f>
        <v>28591.785</v>
      </c>
      <c r="I169" s="217">
        <f>I170+I177+I187+I195+I202</f>
        <v>15888.72554</v>
      </c>
      <c r="J169" s="305">
        <f t="shared" si="11"/>
        <v>55.57094647990672</v>
      </c>
    </row>
    <row r="170" spans="1:10" ht="12.75" customHeight="1">
      <c r="A170" s="132" t="s">
        <v>53</v>
      </c>
      <c r="B170" s="72" t="s">
        <v>192</v>
      </c>
      <c r="C170" s="72" t="s">
        <v>35</v>
      </c>
      <c r="D170" s="72" t="s">
        <v>28</v>
      </c>
      <c r="E170" s="72" t="s">
        <v>54</v>
      </c>
      <c r="F170" s="72"/>
      <c r="G170" s="72"/>
      <c r="H170" s="218">
        <f>'прил. 4'!H187</f>
        <v>9000</v>
      </c>
      <c r="I170" s="218">
        <f>'прил. 4'!I187</f>
        <v>6146.20289</v>
      </c>
      <c r="J170" s="305">
        <f t="shared" si="11"/>
        <v>68.29114322222222</v>
      </c>
    </row>
    <row r="171" spans="1:10" ht="12.75" customHeight="1" hidden="1">
      <c r="A171" s="110" t="s">
        <v>221</v>
      </c>
      <c r="B171" s="77" t="s">
        <v>192</v>
      </c>
      <c r="C171" s="79" t="s">
        <v>35</v>
      </c>
      <c r="D171" s="79" t="s">
        <v>28</v>
      </c>
      <c r="E171" s="79" t="s">
        <v>54</v>
      </c>
      <c r="F171" s="79" t="s">
        <v>15</v>
      </c>
      <c r="G171" s="79" t="s">
        <v>222</v>
      </c>
      <c r="H171" s="220">
        <f>H173+H174</f>
        <v>2800</v>
      </c>
      <c r="I171" s="220">
        <f>I173+I174</f>
        <v>2800</v>
      </c>
      <c r="J171" s="305">
        <f t="shared" si="11"/>
        <v>100</v>
      </c>
    </row>
    <row r="172" spans="1:10" ht="12.75" customHeight="1" hidden="1">
      <c r="A172" s="112" t="s">
        <v>216</v>
      </c>
      <c r="B172" s="77" t="s">
        <v>192</v>
      </c>
      <c r="C172" s="79" t="s">
        <v>35</v>
      </c>
      <c r="D172" s="79" t="s">
        <v>28</v>
      </c>
      <c r="E172" s="79" t="s">
        <v>54</v>
      </c>
      <c r="F172" s="79" t="s">
        <v>15</v>
      </c>
      <c r="G172" s="79" t="s">
        <v>217</v>
      </c>
      <c r="H172" s="222">
        <f>H175+H176</f>
        <v>200</v>
      </c>
      <c r="I172" s="222">
        <f>I175+I176</f>
        <v>200</v>
      </c>
      <c r="J172" s="305">
        <f t="shared" si="11"/>
        <v>100</v>
      </c>
    </row>
    <row r="173" spans="1:10" ht="12.75" customHeight="1" hidden="1">
      <c r="A173" s="78" t="s">
        <v>207</v>
      </c>
      <c r="B173" s="79" t="s">
        <v>192</v>
      </c>
      <c r="C173" s="79" t="s">
        <v>35</v>
      </c>
      <c r="D173" s="79" t="s">
        <v>28</v>
      </c>
      <c r="E173" s="79" t="s">
        <v>54</v>
      </c>
      <c r="F173" s="79" t="s">
        <v>15</v>
      </c>
      <c r="G173" s="79" t="s">
        <v>252</v>
      </c>
      <c r="H173" s="221">
        <v>2500</v>
      </c>
      <c r="I173" s="221">
        <v>2500</v>
      </c>
      <c r="J173" s="305">
        <f t="shared" si="11"/>
        <v>100</v>
      </c>
    </row>
    <row r="174" spans="1:10" ht="12.75" customHeight="1" hidden="1">
      <c r="A174" s="78" t="s">
        <v>246</v>
      </c>
      <c r="B174" s="77" t="s">
        <v>192</v>
      </c>
      <c r="C174" s="79" t="s">
        <v>35</v>
      </c>
      <c r="D174" s="79" t="s">
        <v>28</v>
      </c>
      <c r="E174" s="79" t="s">
        <v>54</v>
      </c>
      <c r="F174" s="79" t="s">
        <v>15</v>
      </c>
      <c r="G174" s="79" t="s">
        <v>210</v>
      </c>
      <c r="H174" s="221">
        <v>300</v>
      </c>
      <c r="I174" s="221">
        <v>300</v>
      </c>
      <c r="J174" s="305">
        <f t="shared" si="11"/>
        <v>100</v>
      </c>
    </row>
    <row r="175" spans="1:10" ht="12.75" customHeight="1" hidden="1">
      <c r="A175" s="112" t="s">
        <v>232</v>
      </c>
      <c r="B175" s="77" t="s">
        <v>192</v>
      </c>
      <c r="C175" s="79" t="s">
        <v>35</v>
      </c>
      <c r="D175" s="79" t="s">
        <v>28</v>
      </c>
      <c r="E175" s="79" t="s">
        <v>54</v>
      </c>
      <c r="F175" s="79" t="s">
        <v>15</v>
      </c>
      <c r="G175" s="79" t="s">
        <v>233</v>
      </c>
      <c r="H175" s="221">
        <v>100</v>
      </c>
      <c r="I175" s="221">
        <v>100</v>
      </c>
      <c r="J175" s="305">
        <f t="shared" si="11"/>
        <v>100</v>
      </c>
    </row>
    <row r="176" spans="1:10" ht="12.75" customHeight="1" hidden="1">
      <c r="A176" s="82" t="s">
        <v>219</v>
      </c>
      <c r="B176" s="77" t="s">
        <v>192</v>
      </c>
      <c r="C176" s="79" t="s">
        <v>35</v>
      </c>
      <c r="D176" s="79" t="s">
        <v>28</v>
      </c>
      <c r="E176" s="79" t="s">
        <v>54</v>
      </c>
      <c r="F176" s="79" t="s">
        <v>15</v>
      </c>
      <c r="G176" s="79" t="s">
        <v>220</v>
      </c>
      <c r="H176" s="221">
        <v>100</v>
      </c>
      <c r="I176" s="221">
        <v>100</v>
      </c>
      <c r="J176" s="305">
        <f t="shared" si="11"/>
        <v>100</v>
      </c>
    </row>
    <row r="177" spans="1:10" ht="27">
      <c r="A177" s="132" t="s">
        <v>253</v>
      </c>
      <c r="B177" s="72" t="s">
        <v>192</v>
      </c>
      <c r="C177" s="72" t="s">
        <v>35</v>
      </c>
      <c r="D177" s="72" t="s">
        <v>28</v>
      </c>
      <c r="E177" s="72" t="s">
        <v>55</v>
      </c>
      <c r="F177" s="72"/>
      <c r="G177" s="72"/>
      <c r="H177" s="218">
        <f>H178+H179</f>
        <v>7300</v>
      </c>
      <c r="I177" s="218">
        <f>'прил. 4'!I194</f>
        <v>2589.375</v>
      </c>
      <c r="J177" s="305">
        <f t="shared" si="11"/>
        <v>35.47089041095891</v>
      </c>
    </row>
    <row r="178" spans="1:10" ht="12.75" customHeight="1" hidden="1">
      <c r="A178" s="110" t="s">
        <v>221</v>
      </c>
      <c r="B178" s="77" t="s">
        <v>192</v>
      </c>
      <c r="C178" s="79" t="s">
        <v>35</v>
      </c>
      <c r="D178" s="79" t="s">
        <v>28</v>
      </c>
      <c r="E178" s="79" t="s">
        <v>55</v>
      </c>
      <c r="F178" s="79" t="s">
        <v>15</v>
      </c>
      <c r="G178" s="79" t="s">
        <v>222</v>
      </c>
      <c r="H178" s="220">
        <f>H180+H186+H182</f>
        <v>7300</v>
      </c>
      <c r="I178" s="220">
        <f>I180+I186+I182</f>
        <v>7300</v>
      </c>
      <c r="J178" s="305">
        <f t="shared" si="11"/>
        <v>100</v>
      </c>
    </row>
    <row r="179" spans="1:10" ht="12.75" customHeight="1" hidden="1">
      <c r="A179" s="112" t="s">
        <v>216</v>
      </c>
      <c r="B179" s="77" t="s">
        <v>192</v>
      </c>
      <c r="C179" s="79" t="s">
        <v>35</v>
      </c>
      <c r="D179" s="79" t="s">
        <v>28</v>
      </c>
      <c r="E179" s="79" t="s">
        <v>54</v>
      </c>
      <c r="F179" s="79" t="s">
        <v>15</v>
      </c>
      <c r="G179" s="79" t="s">
        <v>217</v>
      </c>
      <c r="H179" s="228">
        <f>H184+H185</f>
        <v>0</v>
      </c>
      <c r="I179" s="228">
        <f>I184+I185</f>
        <v>0</v>
      </c>
      <c r="J179" s="305" t="e">
        <f t="shared" si="11"/>
        <v>#DIV/0!</v>
      </c>
    </row>
    <row r="180" spans="1:10" ht="12.75" customHeight="1" hidden="1">
      <c r="A180" s="78" t="s">
        <v>246</v>
      </c>
      <c r="B180" s="77" t="s">
        <v>192</v>
      </c>
      <c r="C180" s="77" t="s">
        <v>35</v>
      </c>
      <c r="D180" s="77" t="s">
        <v>28</v>
      </c>
      <c r="E180" s="77" t="s">
        <v>55</v>
      </c>
      <c r="F180" s="77" t="s">
        <v>15</v>
      </c>
      <c r="G180" s="79" t="s">
        <v>210</v>
      </c>
      <c r="H180" s="221">
        <v>2800</v>
      </c>
      <c r="I180" s="221">
        <v>2800</v>
      </c>
      <c r="J180" s="305">
        <f t="shared" si="11"/>
        <v>100</v>
      </c>
    </row>
    <row r="181" spans="1:10" ht="12.75" customHeight="1" hidden="1">
      <c r="A181" s="78" t="s">
        <v>234</v>
      </c>
      <c r="B181" s="77" t="s">
        <v>192</v>
      </c>
      <c r="C181" s="77" t="s">
        <v>35</v>
      </c>
      <c r="D181" s="77" t="s">
        <v>28</v>
      </c>
      <c r="E181" s="77" t="s">
        <v>55</v>
      </c>
      <c r="F181" s="77" t="s">
        <v>15</v>
      </c>
      <c r="G181" s="79" t="s">
        <v>212</v>
      </c>
      <c r="H181" s="221"/>
      <c r="I181" s="221"/>
      <c r="J181" s="305" t="e">
        <f t="shared" si="11"/>
        <v>#DIV/0!</v>
      </c>
    </row>
    <row r="182" spans="1:10" ht="12.75" customHeight="1" hidden="1">
      <c r="A182" s="78" t="s">
        <v>254</v>
      </c>
      <c r="B182" s="79" t="s">
        <v>192</v>
      </c>
      <c r="C182" s="77" t="s">
        <v>35</v>
      </c>
      <c r="D182" s="77" t="s">
        <v>28</v>
      </c>
      <c r="E182" s="77" t="s">
        <v>55</v>
      </c>
      <c r="F182" s="77" t="s">
        <v>36</v>
      </c>
      <c r="G182" s="79" t="s">
        <v>255</v>
      </c>
      <c r="H182" s="221">
        <v>4500</v>
      </c>
      <c r="I182" s="221">
        <v>4500</v>
      </c>
      <c r="J182" s="305">
        <f t="shared" si="11"/>
        <v>100</v>
      </c>
    </row>
    <row r="183" spans="1:10" ht="12.75" customHeight="1" hidden="1">
      <c r="A183" s="78" t="s">
        <v>256</v>
      </c>
      <c r="B183" s="77" t="s">
        <v>192</v>
      </c>
      <c r="C183" s="77" t="s">
        <v>35</v>
      </c>
      <c r="D183" s="77" t="s">
        <v>28</v>
      </c>
      <c r="E183" s="77" t="s">
        <v>55</v>
      </c>
      <c r="F183" s="77" t="s">
        <v>15</v>
      </c>
      <c r="G183" s="79" t="s">
        <v>238</v>
      </c>
      <c r="H183" s="221"/>
      <c r="I183" s="221"/>
      <c r="J183" s="305" t="e">
        <f t="shared" si="11"/>
        <v>#DIV/0!</v>
      </c>
    </row>
    <row r="184" spans="1:10" ht="12.75" customHeight="1" hidden="1">
      <c r="A184" s="78" t="s">
        <v>232</v>
      </c>
      <c r="B184" s="77" t="s">
        <v>192</v>
      </c>
      <c r="C184" s="77" t="s">
        <v>35</v>
      </c>
      <c r="D184" s="77" t="s">
        <v>28</v>
      </c>
      <c r="E184" s="77" t="s">
        <v>55</v>
      </c>
      <c r="F184" s="77" t="s">
        <v>15</v>
      </c>
      <c r="G184" s="79" t="s">
        <v>233</v>
      </c>
      <c r="H184" s="221"/>
      <c r="I184" s="221"/>
      <c r="J184" s="305" t="e">
        <f t="shared" si="11"/>
        <v>#DIV/0!</v>
      </c>
    </row>
    <row r="185" spans="1:10" ht="12.75" customHeight="1" hidden="1">
      <c r="A185" s="78" t="s">
        <v>219</v>
      </c>
      <c r="B185" s="77" t="s">
        <v>192</v>
      </c>
      <c r="C185" s="77" t="s">
        <v>35</v>
      </c>
      <c r="D185" s="77" t="s">
        <v>28</v>
      </c>
      <c r="E185" s="77" t="s">
        <v>55</v>
      </c>
      <c r="F185" s="77" t="s">
        <v>15</v>
      </c>
      <c r="G185" s="79" t="s">
        <v>220</v>
      </c>
      <c r="H185" s="221"/>
      <c r="I185" s="221"/>
      <c r="J185" s="305" t="e">
        <f t="shared" si="11"/>
        <v>#DIV/0!</v>
      </c>
    </row>
    <row r="186" spans="1:10" ht="12.75" customHeight="1" hidden="1">
      <c r="A186" s="78" t="s">
        <v>254</v>
      </c>
      <c r="B186" s="79" t="s">
        <v>192</v>
      </c>
      <c r="C186" s="77" t="s">
        <v>35</v>
      </c>
      <c r="D186" s="77" t="s">
        <v>28</v>
      </c>
      <c r="E186" s="77" t="s">
        <v>55</v>
      </c>
      <c r="F186" s="77" t="s">
        <v>36</v>
      </c>
      <c r="G186" s="79" t="s">
        <v>255</v>
      </c>
      <c r="H186" s="221"/>
      <c r="I186" s="221"/>
      <c r="J186" s="305" t="e">
        <f t="shared" si="11"/>
        <v>#DIV/0!</v>
      </c>
    </row>
    <row r="187" spans="1:10" ht="12.75" customHeight="1">
      <c r="A187" s="132" t="s">
        <v>56</v>
      </c>
      <c r="B187" s="72" t="s">
        <v>192</v>
      </c>
      <c r="C187" s="72" t="s">
        <v>35</v>
      </c>
      <c r="D187" s="72" t="s">
        <v>28</v>
      </c>
      <c r="E187" s="72" t="s">
        <v>57</v>
      </c>
      <c r="F187" s="72"/>
      <c r="G187" s="72"/>
      <c r="H187" s="218">
        <f>H189</f>
        <v>1400</v>
      </c>
      <c r="I187" s="218">
        <f>'прил. 4'!I204</f>
        <v>279.846</v>
      </c>
      <c r="J187" s="305">
        <f t="shared" si="11"/>
        <v>19.989</v>
      </c>
    </row>
    <row r="188" spans="1:10" ht="12.75" customHeight="1" hidden="1">
      <c r="A188" s="110" t="s">
        <v>221</v>
      </c>
      <c r="B188" s="77" t="s">
        <v>192</v>
      </c>
      <c r="C188" s="79" t="s">
        <v>35</v>
      </c>
      <c r="D188" s="79" t="s">
        <v>28</v>
      </c>
      <c r="E188" s="79" t="s">
        <v>57</v>
      </c>
      <c r="F188" s="79" t="s">
        <v>15</v>
      </c>
      <c r="G188" s="79" t="s">
        <v>222</v>
      </c>
      <c r="H188" s="222">
        <f>H191+H192</f>
        <v>0</v>
      </c>
      <c r="I188" s="222">
        <f>I191+I192</f>
        <v>0</v>
      </c>
      <c r="J188" s="305" t="e">
        <f t="shared" si="11"/>
        <v>#DIV/0!</v>
      </c>
    </row>
    <row r="189" spans="1:10" ht="12.75" customHeight="1" hidden="1">
      <c r="A189" s="78" t="s">
        <v>40</v>
      </c>
      <c r="B189" s="77" t="s">
        <v>192</v>
      </c>
      <c r="C189" s="79" t="s">
        <v>35</v>
      </c>
      <c r="D189" s="79" t="s">
        <v>28</v>
      </c>
      <c r="E189" s="79" t="s">
        <v>57</v>
      </c>
      <c r="F189" s="79" t="s">
        <v>36</v>
      </c>
      <c r="G189" s="79"/>
      <c r="H189" s="222">
        <f>H190</f>
        <v>1400</v>
      </c>
      <c r="I189" s="222">
        <f>I190</f>
        <v>1400</v>
      </c>
      <c r="J189" s="305">
        <f t="shared" si="11"/>
        <v>100</v>
      </c>
    </row>
    <row r="190" spans="1:10" ht="12.75" customHeight="1" hidden="1">
      <c r="A190" s="78" t="s">
        <v>254</v>
      </c>
      <c r="B190" s="79" t="s">
        <v>192</v>
      </c>
      <c r="C190" s="79" t="s">
        <v>35</v>
      </c>
      <c r="D190" s="79" t="s">
        <v>28</v>
      </c>
      <c r="E190" s="79" t="s">
        <v>57</v>
      </c>
      <c r="F190" s="79" t="s">
        <v>36</v>
      </c>
      <c r="G190" s="79" t="s">
        <v>255</v>
      </c>
      <c r="H190" s="221">
        <v>1400</v>
      </c>
      <c r="I190" s="221">
        <v>1400</v>
      </c>
      <c r="J190" s="305">
        <f t="shared" si="11"/>
        <v>100</v>
      </c>
    </row>
    <row r="191" spans="1:10" ht="12.75" customHeight="1" hidden="1">
      <c r="A191" s="82" t="s">
        <v>246</v>
      </c>
      <c r="B191" s="77" t="s">
        <v>192</v>
      </c>
      <c r="C191" s="79" t="s">
        <v>35</v>
      </c>
      <c r="D191" s="79" t="s">
        <v>28</v>
      </c>
      <c r="E191" s="79" t="s">
        <v>57</v>
      </c>
      <c r="F191" s="79" t="s">
        <v>15</v>
      </c>
      <c r="G191" s="79" t="s">
        <v>210</v>
      </c>
      <c r="H191" s="221"/>
      <c r="I191" s="221"/>
      <c r="J191" s="305" t="e">
        <f t="shared" si="11"/>
        <v>#DIV/0!</v>
      </c>
    </row>
    <row r="192" spans="1:10" ht="12.75" customHeight="1" hidden="1">
      <c r="A192" s="78" t="s">
        <v>256</v>
      </c>
      <c r="B192" s="77" t="s">
        <v>192</v>
      </c>
      <c r="C192" s="79" t="s">
        <v>35</v>
      </c>
      <c r="D192" s="79" t="s">
        <v>28</v>
      </c>
      <c r="E192" s="79" t="s">
        <v>57</v>
      </c>
      <c r="F192" s="79" t="s">
        <v>15</v>
      </c>
      <c r="G192" s="79" t="s">
        <v>238</v>
      </c>
      <c r="H192" s="221"/>
      <c r="I192" s="221"/>
      <c r="J192" s="305" t="e">
        <f t="shared" si="11"/>
        <v>#DIV/0!</v>
      </c>
    </row>
    <row r="193" spans="1:10" ht="12.75" customHeight="1" hidden="1">
      <c r="A193" s="78" t="s">
        <v>232</v>
      </c>
      <c r="B193" s="77" t="s">
        <v>192</v>
      </c>
      <c r="C193" s="79" t="s">
        <v>35</v>
      </c>
      <c r="D193" s="79" t="s">
        <v>28</v>
      </c>
      <c r="E193" s="79" t="s">
        <v>57</v>
      </c>
      <c r="F193" s="79" t="s">
        <v>15</v>
      </c>
      <c r="G193" s="79" t="s">
        <v>233</v>
      </c>
      <c r="H193" s="221"/>
      <c r="I193" s="221"/>
      <c r="J193" s="305" t="e">
        <f t="shared" si="11"/>
        <v>#DIV/0!</v>
      </c>
    </row>
    <row r="194" spans="1:10" ht="12.75" customHeight="1" hidden="1">
      <c r="A194" s="78" t="s">
        <v>219</v>
      </c>
      <c r="B194" s="79" t="s">
        <v>192</v>
      </c>
      <c r="C194" s="79" t="s">
        <v>35</v>
      </c>
      <c r="D194" s="79" t="s">
        <v>28</v>
      </c>
      <c r="E194" s="79" t="s">
        <v>57</v>
      </c>
      <c r="F194" s="79" t="s">
        <v>15</v>
      </c>
      <c r="G194" s="79" t="s">
        <v>220</v>
      </c>
      <c r="H194" s="221">
        <v>1</v>
      </c>
      <c r="I194" s="221">
        <v>1</v>
      </c>
      <c r="J194" s="305">
        <f t="shared" si="11"/>
        <v>100</v>
      </c>
    </row>
    <row r="195" spans="1:10" ht="12.75" customHeight="1">
      <c r="A195" s="132" t="s">
        <v>58</v>
      </c>
      <c r="B195" s="72" t="s">
        <v>192</v>
      </c>
      <c r="C195" s="72" t="s">
        <v>35</v>
      </c>
      <c r="D195" s="72" t="s">
        <v>28</v>
      </c>
      <c r="E195" s="72" t="s">
        <v>59</v>
      </c>
      <c r="F195" s="72"/>
      <c r="G195" s="72"/>
      <c r="H195" s="218">
        <f>H196</f>
        <v>100</v>
      </c>
      <c r="I195" s="218">
        <v>0</v>
      </c>
      <c r="J195" s="305">
        <f t="shared" si="11"/>
        <v>0</v>
      </c>
    </row>
    <row r="196" spans="1:10" ht="12.75" customHeight="1" hidden="1">
      <c r="A196" s="78" t="s">
        <v>40</v>
      </c>
      <c r="B196" s="77" t="s">
        <v>192</v>
      </c>
      <c r="C196" s="79" t="s">
        <v>35</v>
      </c>
      <c r="D196" s="79" t="s">
        <v>28</v>
      </c>
      <c r="E196" s="79" t="s">
        <v>59</v>
      </c>
      <c r="F196" s="79" t="s">
        <v>36</v>
      </c>
      <c r="G196" s="79"/>
      <c r="H196" s="221">
        <f>H198</f>
        <v>100</v>
      </c>
      <c r="I196" s="221">
        <f>I198</f>
        <v>101</v>
      </c>
      <c r="J196" s="305">
        <f t="shared" si="11"/>
        <v>101</v>
      </c>
    </row>
    <row r="197" spans="1:10" ht="12.75" customHeight="1" hidden="1">
      <c r="A197" s="78" t="s">
        <v>234</v>
      </c>
      <c r="B197" s="79" t="s">
        <v>192</v>
      </c>
      <c r="C197" s="79" t="s">
        <v>35</v>
      </c>
      <c r="D197" s="79" t="s">
        <v>28</v>
      </c>
      <c r="E197" s="79" t="s">
        <v>59</v>
      </c>
      <c r="F197" s="79" t="s">
        <v>15</v>
      </c>
      <c r="G197" s="79" t="s">
        <v>212</v>
      </c>
      <c r="H197" s="221"/>
      <c r="I197" s="221"/>
      <c r="J197" s="305" t="e">
        <f t="shared" si="11"/>
        <v>#DIV/0!</v>
      </c>
    </row>
    <row r="198" spans="1:10" ht="12.75" customHeight="1" hidden="1">
      <c r="A198" s="78" t="s">
        <v>254</v>
      </c>
      <c r="B198" s="77" t="s">
        <v>192</v>
      </c>
      <c r="C198" s="79" t="s">
        <v>35</v>
      </c>
      <c r="D198" s="79" t="s">
        <v>28</v>
      </c>
      <c r="E198" s="79" t="s">
        <v>59</v>
      </c>
      <c r="F198" s="79" t="s">
        <v>36</v>
      </c>
      <c r="G198" s="79" t="s">
        <v>255</v>
      </c>
      <c r="H198" s="221">
        <v>100</v>
      </c>
      <c r="I198" s="221">
        <v>101</v>
      </c>
      <c r="J198" s="305">
        <f t="shared" si="11"/>
        <v>101</v>
      </c>
    </row>
    <row r="199" spans="1:10" ht="12.75" customHeight="1" hidden="1">
      <c r="A199" s="78" t="s">
        <v>256</v>
      </c>
      <c r="B199" s="77" t="s">
        <v>192</v>
      </c>
      <c r="C199" s="79" t="s">
        <v>35</v>
      </c>
      <c r="D199" s="79" t="s">
        <v>28</v>
      </c>
      <c r="E199" s="79" t="s">
        <v>59</v>
      </c>
      <c r="F199" s="79" t="s">
        <v>15</v>
      </c>
      <c r="G199" s="79" t="s">
        <v>238</v>
      </c>
      <c r="H199" s="225"/>
      <c r="I199" s="225"/>
      <c r="J199" s="305" t="e">
        <f t="shared" si="11"/>
        <v>#DIV/0!</v>
      </c>
    </row>
    <row r="200" spans="1:10" ht="12.75" customHeight="1" hidden="1">
      <c r="A200" s="78" t="s">
        <v>232</v>
      </c>
      <c r="B200" s="77" t="s">
        <v>192</v>
      </c>
      <c r="C200" s="79" t="s">
        <v>35</v>
      </c>
      <c r="D200" s="79" t="s">
        <v>28</v>
      </c>
      <c r="E200" s="79" t="s">
        <v>59</v>
      </c>
      <c r="F200" s="79" t="s">
        <v>15</v>
      </c>
      <c r="G200" s="79" t="s">
        <v>233</v>
      </c>
      <c r="H200" s="225"/>
      <c r="I200" s="225"/>
      <c r="J200" s="305" t="e">
        <f t="shared" si="11"/>
        <v>#DIV/0!</v>
      </c>
    </row>
    <row r="201" spans="1:10" ht="12.75" customHeight="1" hidden="1">
      <c r="A201" s="78" t="s">
        <v>219</v>
      </c>
      <c r="B201" s="79" t="s">
        <v>192</v>
      </c>
      <c r="C201" s="79" t="s">
        <v>35</v>
      </c>
      <c r="D201" s="79" t="s">
        <v>28</v>
      </c>
      <c r="E201" s="79" t="s">
        <v>59</v>
      </c>
      <c r="F201" s="79" t="s">
        <v>15</v>
      </c>
      <c r="G201" s="79" t="s">
        <v>220</v>
      </c>
      <c r="H201" s="225"/>
      <c r="I201" s="225"/>
      <c r="J201" s="305" t="e">
        <f t="shared" si="11"/>
        <v>#DIV/0!</v>
      </c>
    </row>
    <row r="202" spans="1:10" ht="12.75" customHeight="1">
      <c r="A202" s="133" t="s">
        <v>33</v>
      </c>
      <c r="B202" s="72" t="s">
        <v>192</v>
      </c>
      <c r="C202" s="134" t="s">
        <v>35</v>
      </c>
      <c r="D202" s="134" t="s">
        <v>28</v>
      </c>
      <c r="E202" s="134" t="s">
        <v>60</v>
      </c>
      <c r="F202" s="134"/>
      <c r="G202" s="134"/>
      <c r="H202" s="218">
        <f>'прил. 4'!H219</f>
        <v>10791.785</v>
      </c>
      <c r="I202" s="218">
        <f>'прил. 4'!I219</f>
        <v>6873.301649999999</v>
      </c>
      <c r="J202" s="305">
        <f t="shared" si="11"/>
        <v>63.690127722151615</v>
      </c>
    </row>
    <row r="203" spans="1:10" ht="12.75" customHeight="1" hidden="1">
      <c r="A203" s="82" t="s">
        <v>221</v>
      </c>
      <c r="B203" s="77" t="s">
        <v>192</v>
      </c>
      <c r="C203" s="83" t="s">
        <v>35</v>
      </c>
      <c r="D203" s="83" t="s">
        <v>28</v>
      </c>
      <c r="E203" s="83" t="s">
        <v>60</v>
      </c>
      <c r="F203" s="83" t="s">
        <v>15</v>
      </c>
      <c r="G203" s="124">
        <v>200</v>
      </c>
      <c r="H203" s="220">
        <f>H204+H206</f>
        <v>8650</v>
      </c>
      <c r="I203" s="220">
        <f>I204+I206</f>
        <v>8650</v>
      </c>
      <c r="J203" s="305">
        <f aca="true" t="shared" si="13" ref="J203:J266">I203/H203*100</f>
        <v>100</v>
      </c>
    </row>
    <row r="204" spans="1:10" ht="12.75" customHeight="1" hidden="1">
      <c r="A204" s="82" t="s">
        <v>231</v>
      </c>
      <c r="B204" s="79" t="s">
        <v>192</v>
      </c>
      <c r="C204" s="83" t="s">
        <v>35</v>
      </c>
      <c r="D204" s="83" t="s">
        <v>28</v>
      </c>
      <c r="E204" s="83" t="s">
        <v>60</v>
      </c>
      <c r="F204" s="83" t="s">
        <v>15</v>
      </c>
      <c r="G204" s="124">
        <v>220</v>
      </c>
      <c r="H204" s="230">
        <f>H205+H207</f>
        <v>2450</v>
      </c>
      <c r="I204" s="230">
        <f>I205+I207</f>
        <v>2450</v>
      </c>
      <c r="J204" s="305">
        <f t="shared" si="13"/>
        <v>100</v>
      </c>
    </row>
    <row r="205" spans="1:10" ht="12.75" customHeight="1" hidden="1">
      <c r="A205" s="82" t="s">
        <v>246</v>
      </c>
      <c r="B205" s="77" t="s">
        <v>192</v>
      </c>
      <c r="C205" s="83" t="s">
        <v>35</v>
      </c>
      <c r="D205" s="83" t="s">
        <v>28</v>
      </c>
      <c r="E205" s="83" t="s">
        <v>60</v>
      </c>
      <c r="F205" s="83" t="s">
        <v>15</v>
      </c>
      <c r="G205" s="124">
        <v>225</v>
      </c>
      <c r="H205" s="230">
        <v>450</v>
      </c>
      <c r="I205" s="230">
        <v>450</v>
      </c>
      <c r="J205" s="305">
        <f t="shared" si="13"/>
        <v>100</v>
      </c>
    </row>
    <row r="206" spans="1:10" ht="12.75" customHeight="1" hidden="1">
      <c r="A206" s="78" t="s">
        <v>254</v>
      </c>
      <c r="B206" s="77" t="s">
        <v>192</v>
      </c>
      <c r="C206" s="83" t="s">
        <v>35</v>
      </c>
      <c r="D206" s="83" t="s">
        <v>28</v>
      </c>
      <c r="E206" s="83" t="s">
        <v>60</v>
      </c>
      <c r="F206" s="83" t="s">
        <v>36</v>
      </c>
      <c r="G206" s="124">
        <v>241</v>
      </c>
      <c r="H206" s="230">
        <v>6200</v>
      </c>
      <c r="I206" s="230">
        <v>6200</v>
      </c>
      <c r="J206" s="305">
        <f t="shared" si="13"/>
        <v>100</v>
      </c>
    </row>
    <row r="207" spans="1:10" ht="12.75" customHeight="1" hidden="1">
      <c r="A207" s="82" t="s">
        <v>234</v>
      </c>
      <c r="B207" s="77" t="s">
        <v>192</v>
      </c>
      <c r="C207" s="83" t="s">
        <v>35</v>
      </c>
      <c r="D207" s="83" t="s">
        <v>28</v>
      </c>
      <c r="E207" s="83" t="s">
        <v>60</v>
      </c>
      <c r="F207" s="83" t="s">
        <v>15</v>
      </c>
      <c r="G207" s="124">
        <v>226</v>
      </c>
      <c r="H207" s="230">
        <v>2000</v>
      </c>
      <c r="I207" s="230">
        <v>2000</v>
      </c>
      <c r="J207" s="305">
        <f t="shared" si="13"/>
        <v>100</v>
      </c>
    </row>
    <row r="208" spans="1:10" ht="12.75" customHeight="1" hidden="1">
      <c r="A208" s="82" t="s">
        <v>25</v>
      </c>
      <c r="B208" s="79" t="s">
        <v>192</v>
      </c>
      <c r="C208" s="83" t="s">
        <v>35</v>
      </c>
      <c r="D208" s="83" t="s">
        <v>28</v>
      </c>
      <c r="E208" s="83" t="s">
        <v>60</v>
      </c>
      <c r="F208" s="83" t="s">
        <v>15</v>
      </c>
      <c r="G208" s="124">
        <v>290</v>
      </c>
      <c r="H208" s="230"/>
      <c r="I208" s="230"/>
      <c r="J208" s="305" t="e">
        <f t="shared" si="13"/>
        <v>#DIV/0!</v>
      </c>
    </row>
    <row r="209" spans="1:10" ht="12.75" customHeight="1" hidden="1">
      <c r="A209" s="112" t="s">
        <v>216</v>
      </c>
      <c r="B209" s="77" t="s">
        <v>192</v>
      </c>
      <c r="C209" s="83" t="s">
        <v>35</v>
      </c>
      <c r="D209" s="83" t="s">
        <v>28</v>
      </c>
      <c r="E209" s="83" t="s">
        <v>60</v>
      </c>
      <c r="F209" s="83" t="s">
        <v>15</v>
      </c>
      <c r="G209" s="124">
        <v>300</v>
      </c>
      <c r="H209" s="220">
        <f>H210+H211</f>
        <v>3550</v>
      </c>
      <c r="I209" s="220">
        <f>I210+I211</f>
        <v>3550</v>
      </c>
      <c r="J209" s="305">
        <f t="shared" si="13"/>
        <v>100</v>
      </c>
    </row>
    <row r="210" spans="1:10" ht="12.75" customHeight="1" hidden="1">
      <c r="A210" s="82" t="s">
        <v>232</v>
      </c>
      <c r="B210" s="77" t="s">
        <v>192</v>
      </c>
      <c r="C210" s="83" t="s">
        <v>35</v>
      </c>
      <c r="D210" s="83" t="s">
        <v>28</v>
      </c>
      <c r="E210" s="83" t="s">
        <v>60</v>
      </c>
      <c r="F210" s="83" t="s">
        <v>15</v>
      </c>
      <c r="G210" s="124">
        <v>310</v>
      </c>
      <c r="H210" s="230">
        <v>3000</v>
      </c>
      <c r="I210" s="230">
        <v>3000</v>
      </c>
      <c r="J210" s="305">
        <f t="shared" si="13"/>
        <v>100</v>
      </c>
    </row>
    <row r="211" spans="1:10" ht="12.75" customHeight="1" hidden="1">
      <c r="A211" s="82" t="s">
        <v>219</v>
      </c>
      <c r="B211" s="79" t="s">
        <v>192</v>
      </c>
      <c r="C211" s="83" t="s">
        <v>35</v>
      </c>
      <c r="D211" s="83" t="s">
        <v>28</v>
      </c>
      <c r="E211" s="83" t="s">
        <v>60</v>
      </c>
      <c r="F211" s="83" t="s">
        <v>15</v>
      </c>
      <c r="G211" s="124">
        <v>340</v>
      </c>
      <c r="H211" s="228">
        <v>550</v>
      </c>
      <c r="I211" s="228">
        <v>550</v>
      </c>
      <c r="J211" s="305">
        <f t="shared" si="13"/>
        <v>100</v>
      </c>
    </row>
    <row r="212" spans="1:10" ht="12.75" customHeight="1" hidden="1">
      <c r="A212" s="117" t="s">
        <v>45</v>
      </c>
      <c r="B212" s="77" t="s">
        <v>192</v>
      </c>
      <c r="C212" s="135" t="s">
        <v>19</v>
      </c>
      <c r="D212" s="136"/>
      <c r="E212" s="136"/>
      <c r="F212" s="136"/>
      <c r="G212" s="69"/>
      <c r="H212" s="231">
        <f>H229+H245+H213</f>
        <v>0</v>
      </c>
      <c r="I212" s="231">
        <f>I229+I245+I213</f>
        <v>0</v>
      </c>
      <c r="J212" s="305" t="e">
        <f t="shared" si="13"/>
        <v>#DIV/0!</v>
      </c>
    </row>
    <row r="213" spans="1:10" ht="12.75" customHeight="1" hidden="1">
      <c r="A213" s="137" t="s">
        <v>61</v>
      </c>
      <c r="B213" s="77" t="s">
        <v>192</v>
      </c>
      <c r="C213" s="72" t="s">
        <v>19</v>
      </c>
      <c r="D213" s="72" t="s">
        <v>10</v>
      </c>
      <c r="E213" s="72" t="s">
        <v>257</v>
      </c>
      <c r="F213" s="72"/>
      <c r="G213" s="72"/>
      <c r="H213" s="218">
        <f>H214+H218+H224+H226+H225</f>
        <v>0</v>
      </c>
      <c r="I213" s="218">
        <f>I214+I218+I224+I226+I225</f>
        <v>0</v>
      </c>
      <c r="J213" s="305" t="e">
        <f t="shared" si="13"/>
        <v>#DIV/0!</v>
      </c>
    </row>
    <row r="214" spans="1:10" ht="12.75" customHeight="1" hidden="1">
      <c r="A214" s="78" t="s">
        <v>193</v>
      </c>
      <c r="B214" s="77" t="s">
        <v>192</v>
      </c>
      <c r="C214" s="79" t="s">
        <v>19</v>
      </c>
      <c r="D214" s="79" t="s">
        <v>10</v>
      </c>
      <c r="E214" s="79" t="s">
        <v>257</v>
      </c>
      <c r="F214" s="79" t="s">
        <v>63</v>
      </c>
      <c r="G214" s="79" t="s">
        <v>194</v>
      </c>
      <c r="H214" s="220">
        <f>H215+H216+H217</f>
        <v>0</v>
      </c>
      <c r="I214" s="220">
        <f>I215+I216+I217</f>
        <v>0</v>
      </c>
      <c r="J214" s="305" t="e">
        <f t="shared" si="13"/>
        <v>#DIV/0!</v>
      </c>
    </row>
    <row r="215" spans="1:10" ht="12.75" customHeight="1" hidden="1">
      <c r="A215" s="78" t="s">
        <v>195</v>
      </c>
      <c r="B215" s="79" t="s">
        <v>192</v>
      </c>
      <c r="C215" s="79" t="s">
        <v>19</v>
      </c>
      <c r="D215" s="79" t="s">
        <v>10</v>
      </c>
      <c r="E215" s="79" t="s">
        <v>257</v>
      </c>
      <c r="F215" s="79" t="s">
        <v>63</v>
      </c>
      <c r="G215" s="79" t="s">
        <v>196</v>
      </c>
      <c r="H215" s="221"/>
      <c r="I215" s="221"/>
      <c r="J215" s="305" t="e">
        <f t="shared" si="13"/>
        <v>#DIV/0!</v>
      </c>
    </row>
    <row r="216" spans="1:10" ht="12.75" customHeight="1" hidden="1">
      <c r="A216" s="78" t="s">
        <v>197</v>
      </c>
      <c r="B216" s="77" t="s">
        <v>192</v>
      </c>
      <c r="C216" s="79" t="s">
        <v>19</v>
      </c>
      <c r="D216" s="79" t="s">
        <v>10</v>
      </c>
      <c r="E216" s="79" t="s">
        <v>257</v>
      </c>
      <c r="F216" s="79" t="s">
        <v>63</v>
      </c>
      <c r="G216" s="79" t="s">
        <v>198</v>
      </c>
      <c r="H216" s="221"/>
      <c r="I216" s="221"/>
      <c r="J216" s="305" t="e">
        <f t="shared" si="13"/>
        <v>#DIV/0!</v>
      </c>
    </row>
    <row r="217" spans="1:10" ht="12.75" customHeight="1" hidden="1">
      <c r="A217" s="78" t="s">
        <v>199</v>
      </c>
      <c r="B217" s="77" t="s">
        <v>192</v>
      </c>
      <c r="C217" s="79" t="s">
        <v>19</v>
      </c>
      <c r="D217" s="79" t="s">
        <v>10</v>
      </c>
      <c r="E217" s="79" t="s">
        <v>257</v>
      </c>
      <c r="F217" s="79" t="s">
        <v>63</v>
      </c>
      <c r="G217" s="79" t="s">
        <v>200</v>
      </c>
      <c r="H217" s="221"/>
      <c r="I217" s="221"/>
      <c r="J217" s="305" t="e">
        <f t="shared" si="13"/>
        <v>#DIV/0!</v>
      </c>
    </row>
    <row r="218" spans="1:10" ht="12.75" customHeight="1" hidden="1">
      <c r="A218" s="78" t="s">
        <v>201</v>
      </c>
      <c r="B218" s="79" t="s">
        <v>192</v>
      </c>
      <c r="C218" s="79" t="s">
        <v>19</v>
      </c>
      <c r="D218" s="79" t="s">
        <v>10</v>
      </c>
      <c r="E218" s="79" t="s">
        <v>257</v>
      </c>
      <c r="F218" s="79" t="s">
        <v>63</v>
      </c>
      <c r="G218" s="79" t="s">
        <v>202</v>
      </c>
      <c r="H218" s="220">
        <f>H219+H220+H221+H222+H223</f>
        <v>0</v>
      </c>
      <c r="I218" s="220">
        <f>I219+I220+I221+I222+I223</f>
        <v>0</v>
      </c>
      <c r="J218" s="305" t="e">
        <f t="shared" si="13"/>
        <v>#DIV/0!</v>
      </c>
    </row>
    <row r="219" spans="1:10" ht="12.75" customHeight="1" hidden="1">
      <c r="A219" s="78" t="s">
        <v>203</v>
      </c>
      <c r="B219" s="77" t="s">
        <v>192</v>
      </c>
      <c r="C219" s="79" t="s">
        <v>19</v>
      </c>
      <c r="D219" s="79" t="s">
        <v>10</v>
      </c>
      <c r="E219" s="79" t="s">
        <v>257</v>
      </c>
      <c r="F219" s="79" t="s">
        <v>63</v>
      </c>
      <c r="G219" s="79">
        <v>221</v>
      </c>
      <c r="H219" s="221"/>
      <c r="I219" s="221"/>
      <c r="J219" s="305" t="e">
        <f t="shared" si="13"/>
        <v>#DIV/0!</v>
      </c>
    </row>
    <row r="220" spans="1:10" ht="12.75" customHeight="1" hidden="1">
      <c r="A220" s="78" t="s">
        <v>205</v>
      </c>
      <c r="B220" s="77" t="s">
        <v>192</v>
      </c>
      <c r="C220" s="79" t="s">
        <v>19</v>
      </c>
      <c r="D220" s="79" t="s">
        <v>10</v>
      </c>
      <c r="E220" s="79" t="s">
        <v>257</v>
      </c>
      <c r="F220" s="79" t="s">
        <v>63</v>
      </c>
      <c r="G220" s="79">
        <v>222</v>
      </c>
      <c r="H220" s="221"/>
      <c r="I220" s="221"/>
      <c r="J220" s="305" t="e">
        <f t="shared" si="13"/>
        <v>#DIV/0!</v>
      </c>
    </row>
    <row r="221" spans="1:10" ht="12.75" customHeight="1" hidden="1">
      <c r="A221" s="78" t="s">
        <v>207</v>
      </c>
      <c r="B221" s="77" t="s">
        <v>192</v>
      </c>
      <c r="C221" s="79" t="s">
        <v>19</v>
      </c>
      <c r="D221" s="79" t="s">
        <v>10</v>
      </c>
      <c r="E221" s="79" t="s">
        <v>257</v>
      </c>
      <c r="F221" s="79" t="s">
        <v>63</v>
      </c>
      <c r="G221" s="79">
        <v>223</v>
      </c>
      <c r="H221" s="221"/>
      <c r="I221" s="221"/>
      <c r="J221" s="305" t="e">
        <f t="shared" si="13"/>
        <v>#DIV/0!</v>
      </c>
    </row>
    <row r="222" spans="1:10" ht="12.75" customHeight="1" hidden="1">
      <c r="A222" s="78" t="s">
        <v>209</v>
      </c>
      <c r="B222" s="79" t="s">
        <v>192</v>
      </c>
      <c r="C222" s="79" t="s">
        <v>19</v>
      </c>
      <c r="D222" s="79" t="s">
        <v>10</v>
      </c>
      <c r="E222" s="79" t="s">
        <v>257</v>
      </c>
      <c r="F222" s="79" t="s">
        <v>63</v>
      </c>
      <c r="G222" s="79">
        <v>225</v>
      </c>
      <c r="H222" s="221"/>
      <c r="I222" s="221"/>
      <c r="J222" s="305" t="e">
        <f t="shared" si="13"/>
        <v>#DIV/0!</v>
      </c>
    </row>
    <row r="223" spans="1:10" ht="12.75" customHeight="1" hidden="1">
      <c r="A223" s="78" t="s">
        <v>211</v>
      </c>
      <c r="B223" s="77" t="s">
        <v>192</v>
      </c>
      <c r="C223" s="79" t="s">
        <v>19</v>
      </c>
      <c r="D223" s="79" t="s">
        <v>10</v>
      </c>
      <c r="E223" s="79" t="s">
        <v>257</v>
      </c>
      <c r="F223" s="79" t="s">
        <v>63</v>
      </c>
      <c r="G223" s="79">
        <v>226</v>
      </c>
      <c r="H223" s="221"/>
      <c r="I223" s="221"/>
      <c r="J223" s="305" t="e">
        <f t="shared" si="13"/>
        <v>#DIV/0!</v>
      </c>
    </row>
    <row r="224" spans="1:10" ht="12.75" customHeight="1" hidden="1">
      <c r="A224" s="138" t="s">
        <v>25</v>
      </c>
      <c r="B224" s="77" t="s">
        <v>192</v>
      </c>
      <c r="C224" s="79" t="s">
        <v>19</v>
      </c>
      <c r="D224" s="79" t="s">
        <v>10</v>
      </c>
      <c r="E224" s="79" t="s">
        <v>257</v>
      </c>
      <c r="F224" s="79" t="s">
        <v>63</v>
      </c>
      <c r="G224" s="79">
        <v>290</v>
      </c>
      <c r="H224" s="221"/>
      <c r="I224" s="221"/>
      <c r="J224" s="305" t="e">
        <f t="shared" si="13"/>
        <v>#DIV/0!</v>
      </c>
    </row>
    <row r="225" spans="1:10" ht="12.75" customHeight="1" hidden="1">
      <c r="A225" s="138" t="s">
        <v>25</v>
      </c>
      <c r="B225" s="79" t="s">
        <v>192</v>
      </c>
      <c r="C225" s="79" t="s">
        <v>19</v>
      </c>
      <c r="D225" s="79" t="s">
        <v>10</v>
      </c>
      <c r="E225" s="79" t="s">
        <v>257</v>
      </c>
      <c r="F225" s="79" t="s">
        <v>63</v>
      </c>
      <c r="G225" s="79">
        <v>290</v>
      </c>
      <c r="H225" s="221"/>
      <c r="I225" s="221"/>
      <c r="J225" s="305" t="e">
        <f t="shared" si="13"/>
        <v>#DIV/0!</v>
      </c>
    </row>
    <row r="226" spans="1:10" ht="12.75" customHeight="1" hidden="1">
      <c r="A226" s="78" t="s">
        <v>216</v>
      </c>
      <c r="B226" s="77" t="s">
        <v>192</v>
      </c>
      <c r="C226" s="79" t="s">
        <v>19</v>
      </c>
      <c r="D226" s="79" t="s">
        <v>10</v>
      </c>
      <c r="E226" s="79" t="s">
        <v>257</v>
      </c>
      <c r="F226" s="79" t="s">
        <v>63</v>
      </c>
      <c r="G226" s="79" t="s">
        <v>217</v>
      </c>
      <c r="H226" s="220">
        <f>SUM(H227:H228)</f>
        <v>0</v>
      </c>
      <c r="I226" s="220">
        <f>SUM(I227:I228)</f>
        <v>0</v>
      </c>
      <c r="J226" s="305" t="e">
        <f t="shared" si="13"/>
        <v>#DIV/0!</v>
      </c>
    </row>
    <row r="227" spans="1:10" ht="12.75" customHeight="1" hidden="1">
      <c r="A227" s="78" t="s">
        <v>232</v>
      </c>
      <c r="B227" s="77" t="s">
        <v>192</v>
      </c>
      <c r="C227" s="79" t="s">
        <v>19</v>
      </c>
      <c r="D227" s="79" t="s">
        <v>10</v>
      </c>
      <c r="E227" s="79" t="s">
        <v>257</v>
      </c>
      <c r="F227" s="79" t="s">
        <v>63</v>
      </c>
      <c r="G227" s="79" t="s">
        <v>233</v>
      </c>
      <c r="H227" s="221"/>
      <c r="I227" s="221"/>
      <c r="J227" s="305" t="e">
        <f t="shared" si="13"/>
        <v>#DIV/0!</v>
      </c>
    </row>
    <row r="228" spans="1:10" ht="12.75" customHeight="1" hidden="1">
      <c r="A228" s="78" t="s">
        <v>219</v>
      </c>
      <c r="B228" s="77" t="s">
        <v>192</v>
      </c>
      <c r="C228" s="79" t="s">
        <v>19</v>
      </c>
      <c r="D228" s="79" t="s">
        <v>10</v>
      </c>
      <c r="E228" s="79" t="s">
        <v>257</v>
      </c>
      <c r="F228" s="79" t="s">
        <v>63</v>
      </c>
      <c r="G228" s="79" t="s">
        <v>220</v>
      </c>
      <c r="H228" s="221"/>
      <c r="I228" s="221"/>
      <c r="J228" s="305" t="e">
        <f t="shared" si="13"/>
        <v>#DIV/0!</v>
      </c>
    </row>
    <row r="229" spans="1:10" ht="12.75" customHeight="1" hidden="1">
      <c r="A229" s="137" t="s">
        <v>258</v>
      </c>
      <c r="B229" s="79" t="s">
        <v>192</v>
      </c>
      <c r="C229" s="72" t="s">
        <v>19</v>
      </c>
      <c r="D229" s="72" t="s">
        <v>30</v>
      </c>
      <c r="E229" s="72" t="s">
        <v>259</v>
      </c>
      <c r="F229" s="72"/>
      <c r="G229" s="72"/>
      <c r="H229" s="218">
        <f>H230+H234+H240+H242+H241</f>
        <v>0</v>
      </c>
      <c r="I229" s="218">
        <f>I230+I234+I240+I242+I241</f>
        <v>0</v>
      </c>
      <c r="J229" s="305" t="e">
        <f t="shared" si="13"/>
        <v>#DIV/0!</v>
      </c>
    </row>
    <row r="230" spans="1:10" ht="12.75" customHeight="1" hidden="1">
      <c r="A230" s="78" t="s">
        <v>193</v>
      </c>
      <c r="B230" s="77" t="s">
        <v>192</v>
      </c>
      <c r="C230" s="79" t="s">
        <v>19</v>
      </c>
      <c r="D230" s="79" t="s">
        <v>30</v>
      </c>
      <c r="E230" s="79" t="s">
        <v>259</v>
      </c>
      <c r="F230" s="79" t="s">
        <v>63</v>
      </c>
      <c r="G230" s="79" t="s">
        <v>194</v>
      </c>
      <c r="H230" s="220">
        <f>H231+H232+H233</f>
        <v>0</v>
      </c>
      <c r="I230" s="220">
        <f>I231+I232+I233</f>
        <v>0</v>
      </c>
      <c r="J230" s="305" t="e">
        <f t="shared" si="13"/>
        <v>#DIV/0!</v>
      </c>
    </row>
    <row r="231" spans="1:10" ht="12.75" customHeight="1" hidden="1">
      <c r="A231" s="78" t="s">
        <v>195</v>
      </c>
      <c r="B231" s="77" t="s">
        <v>192</v>
      </c>
      <c r="C231" s="79" t="s">
        <v>19</v>
      </c>
      <c r="D231" s="79" t="s">
        <v>30</v>
      </c>
      <c r="E231" s="79" t="s">
        <v>259</v>
      </c>
      <c r="F231" s="79" t="s">
        <v>63</v>
      </c>
      <c r="G231" s="79" t="s">
        <v>196</v>
      </c>
      <c r="H231" s="221"/>
      <c r="I231" s="221"/>
      <c r="J231" s="305" t="e">
        <f t="shared" si="13"/>
        <v>#DIV/0!</v>
      </c>
    </row>
    <row r="232" spans="1:10" ht="12.75" customHeight="1" hidden="1">
      <c r="A232" s="78" t="s">
        <v>197</v>
      </c>
      <c r="B232" s="79" t="s">
        <v>192</v>
      </c>
      <c r="C232" s="79" t="s">
        <v>19</v>
      </c>
      <c r="D232" s="79" t="s">
        <v>30</v>
      </c>
      <c r="E232" s="79" t="s">
        <v>259</v>
      </c>
      <c r="F232" s="79" t="s">
        <v>63</v>
      </c>
      <c r="G232" s="79" t="s">
        <v>198</v>
      </c>
      <c r="H232" s="221"/>
      <c r="I232" s="221"/>
      <c r="J232" s="305" t="e">
        <f t="shared" si="13"/>
        <v>#DIV/0!</v>
      </c>
    </row>
    <row r="233" spans="1:10" ht="12.75" customHeight="1" hidden="1">
      <c r="A233" s="78" t="s">
        <v>199</v>
      </c>
      <c r="B233" s="77" t="s">
        <v>192</v>
      </c>
      <c r="C233" s="79" t="s">
        <v>19</v>
      </c>
      <c r="D233" s="79" t="s">
        <v>30</v>
      </c>
      <c r="E233" s="79" t="s">
        <v>259</v>
      </c>
      <c r="F233" s="79" t="s">
        <v>63</v>
      </c>
      <c r="G233" s="79" t="s">
        <v>200</v>
      </c>
      <c r="H233" s="221"/>
      <c r="I233" s="221"/>
      <c r="J233" s="305" t="e">
        <f t="shared" si="13"/>
        <v>#DIV/0!</v>
      </c>
    </row>
    <row r="234" spans="1:10" ht="12.75" customHeight="1" hidden="1">
      <c r="A234" s="78" t="s">
        <v>201</v>
      </c>
      <c r="B234" s="77" t="s">
        <v>192</v>
      </c>
      <c r="C234" s="79" t="s">
        <v>19</v>
      </c>
      <c r="D234" s="79" t="s">
        <v>30</v>
      </c>
      <c r="E234" s="79" t="s">
        <v>259</v>
      </c>
      <c r="F234" s="79" t="s">
        <v>63</v>
      </c>
      <c r="G234" s="79" t="s">
        <v>202</v>
      </c>
      <c r="H234" s="220">
        <f>H235+H236+H237+H238+H239</f>
        <v>0</v>
      </c>
      <c r="I234" s="220">
        <f>I235+I236+I237+I238+I239</f>
        <v>0</v>
      </c>
      <c r="J234" s="305" t="e">
        <f t="shared" si="13"/>
        <v>#DIV/0!</v>
      </c>
    </row>
    <row r="235" spans="1:10" ht="12.75" customHeight="1" hidden="1">
      <c r="A235" s="78" t="s">
        <v>203</v>
      </c>
      <c r="B235" s="77" t="s">
        <v>192</v>
      </c>
      <c r="C235" s="79" t="s">
        <v>19</v>
      </c>
      <c r="D235" s="79" t="s">
        <v>30</v>
      </c>
      <c r="E235" s="79" t="s">
        <v>259</v>
      </c>
      <c r="F235" s="79" t="s">
        <v>63</v>
      </c>
      <c r="G235" s="79">
        <v>221</v>
      </c>
      <c r="H235" s="221"/>
      <c r="I235" s="221"/>
      <c r="J235" s="305" t="e">
        <f t="shared" si="13"/>
        <v>#DIV/0!</v>
      </c>
    </row>
    <row r="236" spans="1:10" ht="12.75" customHeight="1" hidden="1">
      <c r="A236" s="78" t="s">
        <v>205</v>
      </c>
      <c r="B236" s="79" t="s">
        <v>192</v>
      </c>
      <c r="C236" s="79" t="s">
        <v>19</v>
      </c>
      <c r="D236" s="79" t="s">
        <v>30</v>
      </c>
      <c r="E236" s="79" t="s">
        <v>259</v>
      </c>
      <c r="F236" s="79" t="s">
        <v>63</v>
      </c>
      <c r="G236" s="79">
        <v>222</v>
      </c>
      <c r="H236" s="221"/>
      <c r="I236" s="221"/>
      <c r="J236" s="305" t="e">
        <f t="shared" si="13"/>
        <v>#DIV/0!</v>
      </c>
    </row>
    <row r="237" spans="1:10" ht="12.75" customHeight="1" hidden="1">
      <c r="A237" s="78" t="s">
        <v>207</v>
      </c>
      <c r="B237" s="77" t="s">
        <v>192</v>
      </c>
      <c r="C237" s="79" t="s">
        <v>19</v>
      </c>
      <c r="D237" s="79" t="s">
        <v>30</v>
      </c>
      <c r="E237" s="79" t="s">
        <v>259</v>
      </c>
      <c r="F237" s="79" t="s">
        <v>63</v>
      </c>
      <c r="G237" s="79">
        <v>223</v>
      </c>
      <c r="H237" s="221"/>
      <c r="I237" s="221"/>
      <c r="J237" s="305" t="e">
        <f t="shared" si="13"/>
        <v>#DIV/0!</v>
      </c>
    </row>
    <row r="238" spans="1:10" ht="12.75" customHeight="1" hidden="1">
      <c r="A238" s="78" t="s">
        <v>209</v>
      </c>
      <c r="B238" s="77" t="s">
        <v>192</v>
      </c>
      <c r="C238" s="79" t="s">
        <v>19</v>
      </c>
      <c r="D238" s="79" t="s">
        <v>30</v>
      </c>
      <c r="E238" s="79" t="s">
        <v>259</v>
      </c>
      <c r="F238" s="79" t="s">
        <v>63</v>
      </c>
      <c r="G238" s="79">
        <v>225</v>
      </c>
      <c r="H238" s="221"/>
      <c r="I238" s="221"/>
      <c r="J238" s="305" t="e">
        <f t="shared" si="13"/>
        <v>#DIV/0!</v>
      </c>
    </row>
    <row r="239" spans="1:10" ht="12.75" customHeight="1" hidden="1">
      <c r="A239" s="78" t="s">
        <v>211</v>
      </c>
      <c r="B239" s="79" t="s">
        <v>192</v>
      </c>
      <c r="C239" s="79" t="s">
        <v>19</v>
      </c>
      <c r="D239" s="79" t="s">
        <v>30</v>
      </c>
      <c r="E239" s="79" t="s">
        <v>259</v>
      </c>
      <c r="F239" s="79" t="s">
        <v>63</v>
      </c>
      <c r="G239" s="79">
        <v>226</v>
      </c>
      <c r="H239" s="221"/>
      <c r="I239" s="221"/>
      <c r="J239" s="305" t="e">
        <f t="shared" si="13"/>
        <v>#DIV/0!</v>
      </c>
    </row>
    <row r="240" spans="1:10" ht="12.75" customHeight="1" hidden="1">
      <c r="A240" s="138" t="s">
        <v>25</v>
      </c>
      <c r="B240" s="77" t="s">
        <v>192</v>
      </c>
      <c r="C240" s="79" t="s">
        <v>19</v>
      </c>
      <c r="D240" s="79" t="s">
        <v>30</v>
      </c>
      <c r="E240" s="79" t="s">
        <v>259</v>
      </c>
      <c r="F240" s="79" t="s">
        <v>63</v>
      </c>
      <c r="G240" s="79">
        <v>290</v>
      </c>
      <c r="H240" s="221"/>
      <c r="I240" s="221"/>
      <c r="J240" s="305" t="e">
        <f t="shared" si="13"/>
        <v>#DIV/0!</v>
      </c>
    </row>
    <row r="241" spans="1:10" ht="12.75" customHeight="1" hidden="1">
      <c r="A241" s="138" t="s">
        <v>25</v>
      </c>
      <c r="B241" s="77" t="s">
        <v>192</v>
      </c>
      <c r="C241" s="79" t="s">
        <v>19</v>
      </c>
      <c r="D241" s="79" t="s">
        <v>30</v>
      </c>
      <c r="E241" s="79" t="s">
        <v>259</v>
      </c>
      <c r="F241" s="79" t="s">
        <v>63</v>
      </c>
      <c r="G241" s="79">
        <v>290</v>
      </c>
      <c r="H241" s="221"/>
      <c r="I241" s="221"/>
      <c r="J241" s="305" t="e">
        <f t="shared" si="13"/>
        <v>#DIV/0!</v>
      </c>
    </row>
    <row r="242" spans="1:10" ht="12.75" customHeight="1" hidden="1">
      <c r="A242" s="78" t="s">
        <v>216</v>
      </c>
      <c r="B242" s="77" t="s">
        <v>192</v>
      </c>
      <c r="C242" s="79" t="s">
        <v>19</v>
      </c>
      <c r="D242" s="79" t="s">
        <v>30</v>
      </c>
      <c r="E242" s="79" t="s">
        <v>259</v>
      </c>
      <c r="F242" s="79" t="s">
        <v>63</v>
      </c>
      <c r="G242" s="79" t="s">
        <v>217</v>
      </c>
      <c r="H242" s="220">
        <f>SUM(H243:H244)</f>
        <v>0</v>
      </c>
      <c r="I242" s="220">
        <f>SUM(I243:I244)</f>
        <v>0</v>
      </c>
      <c r="J242" s="305" t="e">
        <f t="shared" si="13"/>
        <v>#DIV/0!</v>
      </c>
    </row>
    <row r="243" spans="1:10" ht="12.75" customHeight="1" hidden="1">
      <c r="A243" s="78" t="s">
        <v>232</v>
      </c>
      <c r="B243" s="79" t="s">
        <v>192</v>
      </c>
      <c r="C243" s="79" t="s">
        <v>19</v>
      </c>
      <c r="D243" s="79" t="s">
        <v>30</v>
      </c>
      <c r="E243" s="79" t="s">
        <v>259</v>
      </c>
      <c r="F243" s="79" t="s">
        <v>63</v>
      </c>
      <c r="G243" s="79" t="s">
        <v>233</v>
      </c>
      <c r="H243" s="221"/>
      <c r="I243" s="221"/>
      <c r="J243" s="305" t="e">
        <f t="shared" si="13"/>
        <v>#DIV/0!</v>
      </c>
    </row>
    <row r="244" spans="1:10" ht="12.75" customHeight="1" hidden="1">
      <c r="A244" s="78" t="s">
        <v>219</v>
      </c>
      <c r="B244" s="77" t="s">
        <v>192</v>
      </c>
      <c r="C244" s="79" t="s">
        <v>19</v>
      </c>
      <c r="D244" s="79" t="s">
        <v>30</v>
      </c>
      <c r="E244" s="79" t="s">
        <v>259</v>
      </c>
      <c r="F244" s="79" t="s">
        <v>63</v>
      </c>
      <c r="G244" s="79" t="s">
        <v>220</v>
      </c>
      <c r="H244" s="221"/>
      <c r="I244" s="221"/>
      <c r="J244" s="305" t="e">
        <f t="shared" si="13"/>
        <v>#DIV/0!</v>
      </c>
    </row>
    <row r="245" spans="1:10" ht="12.75" customHeight="1" hidden="1">
      <c r="A245" s="139" t="s">
        <v>65</v>
      </c>
      <c r="B245" s="77" t="s">
        <v>192</v>
      </c>
      <c r="C245" s="140" t="s">
        <v>19</v>
      </c>
      <c r="D245" s="140" t="s">
        <v>30</v>
      </c>
      <c r="E245" s="140" t="s">
        <v>260</v>
      </c>
      <c r="F245" s="140"/>
      <c r="G245" s="140"/>
      <c r="H245" s="218">
        <f>H246</f>
        <v>0</v>
      </c>
      <c r="I245" s="218">
        <f>I246</f>
        <v>0</v>
      </c>
      <c r="J245" s="305" t="e">
        <f t="shared" si="13"/>
        <v>#DIV/0!</v>
      </c>
    </row>
    <row r="246" spans="1:10" ht="12.75" customHeight="1" hidden="1">
      <c r="A246" s="78" t="s">
        <v>64</v>
      </c>
      <c r="B246" s="79" t="s">
        <v>192</v>
      </c>
      <c r="C246" s="79" t="s">
        <v>19</v>
      </c>
      <c r="D246" s="79" t="s">
        <v>30</v>
      </c>
      <c r="E246" s="79" t="s">
        <v>66</v>
      </c>
      <c r="F246" s="79" t="s">
        <v>63</v>
      </c>
      <c r="G246" s="79"/>
      <c r="H246" s="228">
        <f>H247</f>
        <v>0</v>
      </c>
      <c r="I246" s="228">
        <f>I247</f>
        <v>0</v>
      </c>
      <c r="J246" s="305" t="e">
        <f t="shared" si="13"/>
        <v>#DIV/0!</v>
      </c>
    </row>
    <row r="247" spans="1:10" ht="12.75" customHeight="1" hidden="1">
      <c r="A247" s="78" t="s">
        <v>193</v>
      </c>
      <c r="B247" s="77" t="s">
        <v>192</v>
      </c>
      <c r="C247" s="79" t="s">
        <v>19</v>
      </c>
      <c r="D247" s="79" t="s">
        <v>30</v>
      </c>
      <c r="E247" s="79" t="s">
        <v>66</v>
      </c>
      <c r="F247" s="79" t="s">
        <v>63</v>
      </c>
      <c r="G247" s="79" t="s">
        <v>194</v>
      </c>
      <c r="H247" s="228">
        <f>H248+H249</f>
        <v>0</v>
      </c>
      <c r="I247" s="228">
        <f>I248+I249</f>
        <v>0</v>
      </c>
      <c r="J247" s="305" t="e">
        <f t="shared" si="13"/>
        <v>#DIV/0!</v>
      </c>
    </row>
    <row r="248" spans="1:10" ht="12.75" customHeight="1" hidden="1">
      <c r="A248" s="78" t="s">
        <v>195</v>
      </c>
      <c r="B248" s="77" t="s">
        <v>192</v>
      </c>
      <c r="C248" s="79" t="s">
        <v>19</v>
      </c>
      <c r="D248" s="79" t="s">
        <v>30</v>
      </c>
      <c r="E248" s="79" t="s">
        <v>66</v>
      </c>
      <c r="F248" s="79" t="s">
        <v>63</v>
      </c>
      <c r="G248" s="79" t="s">
        <v>196</v>
      </c>
      <c r="H248" s="221"/>
      <c r="I248" s="221"/>
      <c r="J248" s="305" t="e">
        <f t="shared" si="13"/>
        <v>#DIV/0!</v>
      </c>
    </row>
    <row r="249" spans="1:10" ht="12.75" customHeight="1" hidden="1">
      <c r="A249" s="78" t="s">
        <v>199</v>
      </c>
      <c r="B249" s="77" t="s">
        <v>192</v>
      </c>
      <c r="C249" s="79" t="s">
        <v>19</v>
      </c>
      <c r="D249" s="79" t="s">
        <v>30</v>
      </c>
      <c r="E249" s="79" t="s">
        <v>66</v>
      </c>
      <c r="F249" s="79" t="s">
        <v>63</v>
      </c>
      <c r="G249" s="79" t="s">
        <v>200</v>
      </c>
      <c r="H249" s="221"/>
      <c r="I249" s="221"/>
      <c r="J249" s="305" t="e">
        <f t="shared" si="13"/>
        <v>#DIV/0!</v>
      </c>
    </row>
    <row r="250" spans="1:10" ht="12.75" customHeight="1" hidden="1">
      <c r="A250" s="117" t="s">
        <v>261</v>
      </c>
      <c r="B250" s="79" t="s">
        <v>192</v>
      </c>
      <c r="C250" s="135" t="s">
        <v>67</v>
      </c>
      <c r="D250" s="136"/>
      <c r="E250" s="136"/>
      <c r="F250" s="136"/>
      <c r="G250" s="69"/>
      <c r="H250" s="231">
        <f>H251+H267</f>
        <v>0</v>
      </c>
      <c r="I250" s="231">
        <f>I251+I267</f>
        <v>0</v>
      </c>
      <c r="J250" s="305" t="e">
        <f t="shared" si="13"/>
        <v>#DIV/0!</v>
      </c>
    </row>
    <row r="251" spans="1:10" ht="12.75" customHeight="1" hidden="1">
      <c r="A251" s="137" t="s">
        <v>262</v>
      </c>
      <c r="B251" s="77" t="s">
        <v>192</v>
      </c>
      <c r="C251" s="72" t="s">
        <v>67</v>
      </c>
      <c r="D251" s="72" t="s">
        <v>10</v>
      </c>
      <c r="E251" s="72" t="s">
        <v>68</v>
      </c>
      <c r="F251" s="72"/>
      <c r="G251" s="72"/>
      <c r="H251" s="218">
        <f>H252+H256+H262+H264+H263</f>
        <v>0</v>
      </c>
      <c r="I251" s="218">
        <f>I252+I256+I262+I264+I263</f>
        <v>0</v>
      </c>
      <c r="J251" s="305" t="e">
        <f t="shared" si="13"/>
        <v>#DIV/0!</v>
      </c>
    </row>
    <row r="252" spans="1:10" ht="12.75" hidden="1">
      <c r="A252" s="78" t="s">
        <v>193</v>
      </c>
      <c r="B252" s="77" t="s">
        <v>192</v>
      </c>
      <c r="C252" s="79" t="s">
        <v>67</v>
      </c>
      <c r="D252" s="79" t="s">
        <v>10</v>
      </c>
      <c r="E252" s="79" t="s">
        <v>68</v>
      </c>
      <c r="F252" s="79" t="s">
        <v>63</v>
      </c>
      <c r="G252" s="79" t="s">
        <v>194</v>
      </c>
      <c r="H252" s="220">
        <f>H253+H254+H255</f>
        <v>0</v>
      </c>
      <c r="I252" s="220">
        <f>I253+I254+I255</f>
        <v>0</v>
      </c>
      <c r="J252" s="305" t="e">
        <f t="shared" si="13"/>
        <v>#DIV/0!</v>
      </c>
    </row>
    <row r="253" spans="1:10" ht="12.75" customHeight="1" hidden="1">
      <c r="A253" s="78" t="s">
        <v>195</v>
      </c>
      <c r="B253" s="79" t="s">
        <v>192</v>
      </c>
      <c r="C253" s="79" t="s">
        <v>67</v>
      </c>
      <c r="D253" s="79" t="s">
        <v>10</v>
      </c>
      <c r="E253" s="79" t="s">
        <v>68</v>
      </c>
      <c r="F253" s="79" t="s">
        <v>63</v>
      </c>
      <c r="G253" s="79" t="s">
        <v>196</v>
      </c>
      <c r="H253" s="221"/>
      <c r="I253" s="221"/>
      <c r="J253" s="305" t="e">
        <f t="shared" si="13"/>
        <v>#DIV/0!</v>
      </c>
    </row>
    <row r="254" spans="1:10" ht="12.75" customHeight="1" hidden="1">
      <c r="A254" s="78" t="s">
        <v>197</v>
      </c>
      <c r="B254" s="77" t="s">
        <v>192</v>
      </c>
      <c r="C254" s="79" t="s">
        <v>67</v>
      </c>
      <c r="D254" s="79" t="s">
        <v>10</v>
      </c>
      <c r="E254" s="79" t="s">
        <v>68</v>
      </c>
      <c r="F254" s="79" t="s">
        <v>63</v>
      </c>
      <c r="G254" s="79" t="s">
        <v>198</v>
      </c>
      <c r="H254" s="221"/>
      <c r="I254" s="221"/>
      <c r="J254" s="305" t="e">
        <f t="shared" si="13"/>
        <v>#DIV/0!</v>
      </c>
    </row>
    <row r="255" spans="1:10" ht="12.75" customHeight="1" hidden="1">
      <c r="A255" s="78" t="s">
        <v>199</v>
      </c>
      <c r="B255" s="77" t="s">
        <v>192</v>
      </c>
      <c r="C255" s="79" t="s">
        <v>67</v>
      </c>
      <c r="D255" s="79" t="s">
        <v>10</v>
      </c>
      <c r="E255" s="79" t="s">
        <v>68</v>
      </c>
      <c r="F255" s="79" t="s">
        <v>63</v>
      </c>
      <c r="G255" s="79" t="s">
        <v>200</v>
      </c>
      <c r="H255" s="221"/>
      <c r="I255" s="221"/>
      <c r="J255" s="305" t="e">
        <f t="shared" si="13"/>
        <v>#DIV/0!</v>
      </c>
    </row>
    <row r="256" spans="1:10" ht="12.75" customHeight="1" hidden="1">
      <c r="A256" s="78" t="s">
        <v>201</v>
      </c>
      <c r="B256" s="77" t="s">
        <v>192</v>
      </c>
      <c r="C256" s="79" t="s">
        <v>67</v>
      </c>
      <c r="D256" s="79" t="s">
        <v>10</v>
      </c>
      <c r="E256" s="79" t="s">
        <v>68</v>
      </c>
      <c r="F256" s="79" t="s">
        <v>63</v>
      </c>
      <c r="G256" s="79" t="s">
        <v>202</v>
      </c>
      <c r="H256" s="220">
        <f>H257+H258+H259+H260+H261</f>
        <v>0</v>
      </c>
      <c r="I256" s="220">
        <f>I257+I258+I259+I260+I261</f>
        <v>0</v>
      </c>
      <c r="J256" s="305" t="e">
        <f t="shared" si="13"/>
        <v>#DIV/0!</v>
      </c>
    </row>
    <row r="257" spans="1:10" ht="12.75" customHeight="1" hidden="1">
      <c r="A257" s="78" t="s">
        <v>203</v>
      </c>
      <c r="B257" s="79" t="s">
        <v>192</v>
      </c>
      <c r="C257" s="79" t="s">
        <v>67</v>
      </c>
      <c r="D257" s="79" t="s">
        <v>10</v>
      </c>
      <c r="E257" s="79" t="s">
        <v>68</v>
      </c>
      <c r="F257" s="79" t="s">
        <v>63</v>
      </c>
      <c r="G257" s="79">
        <v>221</v>
      </c>
      <c r="H257" s="221"/>
      <c r="I257" s="221"/>
      <c r="J257" s="305" t="e">
        <f t="shared" si="13"/>
        <v>#DIV/0!</v>
      </c>
    </row>
    <row r="258" spans="1:10" ht="12.75" customHeight="1" hidden="1">
      <c r="A258" s="78" t="s">
        <v>205</v>
      </c>
      <c r="B258" s="77" t="s">
        <v>192</v>
      </c>
      <c r="C258" s="79" t="s">
        <v>67</v>
      </c>
      <c r="D258" s="79" t="s">
        <v>10</v>
      </c>
      <c r="E258" s="79" t="s">
        <v>68</v>
      </c>
      <c r="F258" s="79" t="s">
        <v>63</v>
      </c>
      <c r="G258" s="79">
        <v>222</v>
      </c>
      <c r="H258" s="221"/>
      <c r="I258" s="221"/>
      <c r="J258" s="305" t="e">
        <f t="shared" si="13"/>
        <v>#DIV/0!</v>
      </c>
    </row>
    <row r="259" spans="1:10" ht="12.75" customHeight="1" hidden="1">
      <c r="A259" s="78" t="s">
        <v>207</v>
      </c>
      <c r="B259" s="77" t="s">
        <v>192</v>
      </c>
      <c r="C259" s="79" t="s">
        <v>67</v>
      </c>
      <c r="D259" s="79" t="s">
        <v>10</v>
      </c>
      <c r="E259" s="79" t="s">
        <v>68</v>
      </c>
      <c r="F259" s="79" t="s">
        <v>63</v>
      </c>
      <c r="G259" s="79">
        <v>223</v>
      </c>
      <c r="H259" s="221"/>
      <c r="I259" s="221"/>
      <c r="J259" s="305" t="e">
        <f t="shared" si="13"/>
        <v>#DIV/0!</v>
      </c>
    </row>
    <row r="260" spans="1:10" ht="12.75" customHeight="1" hidden="1">
      <c r="A260" s="78" t="s">
        <v>209</v>
      </c>
      <c r="B260" s="79" t="s">
        <v>192</v>
      </c>
      <c r="C260" s="79" t="s">
        <v>67</v>
      </c>
      <c r="D260" s="79" t="s">
        <v>10</v>
      </c>
      <c r="E260" s="79" t="s">
        <v>68</v>
      </c>
      <c r="F260" s="79" t="s">
        <v>63</v>
      </c>
      <c r="G260" s="79">
        <v>225</v>
      </c>
      <c r="H260" s="221"/>
      <c r="I260" s="221"/>
      <c r="J260" s="305" t="e">
        <f t="shared" si="13"/>
        <v>#DIV/0!</v>
      </c>
    </row>
    <row r="261" spans="1:10" ht="12.75" customHeight="1" hidden="1">
      <c r="A261" s="78" t="s">
        <v>211</v>
      </c>
      <c r="B261" s="77" t="s">
        <v>192</v>
      </c>
      <c r="C261" s="79" t="s">
        <v>67</v>
      </c>
      <c r="D261" s="79" t="s">
        <v>10</v>
      </c>
      <c r="E261" s="79" t="s">
        <v>68</v>
      </c>
      <c r="F261" s="79" t="s">
        <v>63</v>
      </c>
      <c r="G261" s="79">
        <v>226</v>
      </c>
      <c r="H261" s="221"/>
      <c r="I261" s="221"/>
      <c r="J261" s="305" t="e">
        <f t="shared" si="13"/>
        <v>#DIV/0!</v>
      </c>
    </row>
    <row r="262" spans="1:10" ht="12.75" customHeight="1" hidden="1">
      <c r="A262" s="138" t="s">
        <v>25</v>
      </c>
      <c r="B262" s="77" t="s">
        <v>192</v>
      </c>
      <c r="C262" s="79" t="s">
        <v>67</v>
      </c>
      <c r="D262" s="79" t="s">
        <v>10</v>
      </c>
      <c r="E262" s="79" t="s">
        <v>68</v>
      </c>
      <c r="F262" s="79" t="s">
        <v>63</v>
      </c>
      <c r="G262" s="79">
        <v>290</v>
      </c>
      <c r="H262" s="221"/>
      <c r="I262" s="221"/>
      <c r="J262" s="305" t="e">
        <f t="shared" si="13"/>
        <v>#DIV/0!</v>
      </c>
    </row>
    <row r="263" spans="1:10" ht="12.75" customHeight="1" hidden="1">
      <c r="A263" s="138" t="s">
        <v>25</v>
      </c>
      <c r="B263" s="77" t="s">
        <v>192</v>
      </c>
      <c r="C263" s="79" t="s">
        <v>67</v>
      </c>
      <c r="D263" s="79" t="s">
        <v>10</v>
      </c>
      <c r="E263" s="79" t="s">
        <v>263</v>
      </c>
      <c r="F263" s="79" t="s">
        <v>63</v>
      </c>
      <c r="G263" s="79">
        <v>290</v>
      </c>
      <c r="H263" s="221"/>
      <c r="I263" s="221"/>
      <c r="J263" s="305" t="e">
        <f t="shared" si="13"/>
        <v>#DIV/0!</v>
      </c>
    </row>
    <row r="264" spans="1:10" ht="12.75" customHeight="1" hidden="1">
      <c r="A264" s="78" t="s">
        <v>216</v>
      </c>
      <c r="B264" s="79" t="s">
        <v>192</v>
      </c>
      <c r="C264" s="79" t="s">
        <v>67</v>
      </c>
      <c r="D264" s="79" t="s">
        <v>10</v>
      </c>
      <c r="E264" s="79" t="s">
        <v>68</v>
      </c>
      <c r="F264" s="79" t="s">
        <v>63</v>
      </c>
      <c r="G264" s="79" t="s">
        <v>217</v>
      </c>
      <c r="H264" s="220">
        <f>SUM(H265:H266)</f>
        <v>0</v>
      </c>
      <c r="I264" s="220">
        <f>SUM(I265:I266)</f>
        <v>0</v>
      </c>
      <c r="J264" s="305" t="e">
        <f t="shared" si="13"/>
        <v>#DIV/0!</v>
      </c>
    </row>
    <row r="265" spans="1:10" ht="12.75" customHeight="1" hidden="1">
      <c r="A265" s="78" t="s">
        <v>232</v>
      </c>
      <c r="B265" s="77" t="s">
        <v>192</v>
      </c>
      <c r="C265" s="79" t="s">
        <v>67</v>
      </c>
      <c r="D265" s="79" t="s">
        <v>10</v>
      </c>
      <c r="E265" s="79" t="s">
        <v>68</v>
      </c>
      <c r="F265" s="79" t="s">
        <v>63</v>
      </c>
      <c r="G265" s="79" t="s">
        <v>233</v>
      </c>
      <c r="H265" s="221"/>
      <c r="I265" s="221"/>
      <c r="J265" s="305" t="e">
        <f t="shared" si="13"/>
        <v>#DIV/0!</v>
      </c>
    </row>
    <row r="266" spans="1:10" ht="12.75" customHeight="1" hidden="1">
      <c r="A266" s="138" t="s">
        <v>219</v>
      </c>
      <c r="B266" s="77" t="s">
        <v>192</v>
      </c>
      <c r="C266" s="79" t="s">
        <v>67</v>
      </c>
      <c r="D266" s="79" t="s">
        <v>10</v>
      </c>
      <c r="E266" s="79" t="s">
        <v>68</v>
      </c>
      <c r="F266" s="79" t="s">
        <v>63</v>
      </c>
      <c r="G266" s="79" t="s">
        <v>220</v>
      </c>
      <c r="H266" s="221"/>
      <c r="I266" s="221"/>
      <c r="J266" s="305" t="e">
        <f t="shared" si="13"/>
        <v>#DIV/0!</v>
      </c>
    </row>
    <row r="267" spans="1:10" ht="12.75" customHeight="1" hidden="1">
      <c r="A267" s="137" t="s">
        <v>264</v>
      </c>
      <c r="B267" s="79" t="s">
        <v>192</v>
      </c>
      <c r="C267" s="72" t="s">
        <v>67</v>
      </c>
      <c r="D267" s="72" t="s">
        <v>10</v>
      </c>
      <c r="E267" s="72" t="s">
        <v>69</v>
      </c>
      <c r="F267" s="72"/>
      <c r="G267" s="72"/>
      <c r="H267" s="218">
        <f>H268</f>
        <v>0</v>
      </c>
      <c r="I267" s="218">
        <f>I268</f>
        <v>0</v>
      </c>
      <c r="J267" s="305" t="e">
        <f aca="true" t="shared" si="14" ref="J267:J318">I267/H267*100</f>
        <v>#DIV/0!</v>
      </c>
    </row>
    <row r="268" spans="1:10" ht="12.75" customHeight="1" hidden="1">
      <c r="A268" s="78" t="s">
        <v>62</v>
      </c>
      <c r="B268" s="77" t="s">
        <v>192</v>
      </c>
      <c r="C268" s="79" t="s">
        <v>67</v>
      </c>
      <c r="D268" s="79" t="s">
        <v>10</v>
      </c>
      <c r="E268" s="79" t="s">
        <v>69</v>
      </c>
      <c r="F268" s="79" t="s">
        <v>63</v>
      </c>
      <c r="G268" s="79"/>
      <c r="H268" s="232">
        <f>H269+H273+H279+H280</f>
        <v>0</v>
      </c>
      <c r="I268" s="232">
        <f>I269+I273+I279+I280</f>
        <v>0</v>
      </c>
      <c r="J268" s="305" t="e">
        <f t="shared" si="14"/>
        <v>#DIV/0!</v>
      </c>
    </row>
    <row r="269" spans="1:10" ht="12.75" customHeight="1" hidden="1">
      <c r="A269" s="78" t="s">
        <v>193</v>
      </c>
      <c r="B269" s="77" t="s">
        <v>192</v>
      </c>
      <c r="C269" s="79" t="s">
        <v>67</v>
      </c>
      <c r="D269" s="79" t="s">
        <v>10</v>
      </c>
      <c r="E269" s="79" t="s">
        <v>69</v>
      </c>
      <c r="F269" s="79" t="s">
        <v>63</v>
      </c>
      <c r="G269" s="79" t="s">
        <v>194</v>
      </c>
      <c r="H269" s="220">
        <f>H270+H271+H272</f>
        <v>0</v>
      </c>
      <c r="I269" s="220">
        <f>I270+I271+I272</f>
        <v>0</v>
      </c>
      <c r="J269" s="305" t="e">
        <f t="shared" si="14"/>
        <v>#DIV/0!</v>
      </c>
    </row>
    <row r="270" spans="1:10" ht="12.75" customHeight="1" hidden="1">
      <c r="A270" s="78" t="s">
        <v>195</v>
      </c>
      <c r="B270" s="77" t="s">
        <v>192</v>
      </c>
      <c r="C270" s="79" t="s">
        <v>67</v>
      </c>
      <c r="D270" s="79" t="s">
        <v>10</v>
      </c>
      <c r="E270" s="79" t="s">
        <v>69</v>
      </c>
      <c r="F270" s="79" t="s">
        <v>63</v>
      </c>
      <c r="G270" s="79" t="s">
        <v>196</v>
      </c>
      <c r="H270" s="221"/>
      <c r="I270" s="221"/>
      <c r="J270" s="305" t="e">
        <f t="shared" si="14"/>
        <v>#DIV/0!</v>
      </c>
    </row>
    <row r="271" spans="1:10" ht="12.75" customHeight="1" hidden="1">
      <c r="A271" s="78" t="s">
        <v>197</v>
      </c>
      <c r="B271" s="79" t="s">
        <v>192</v>
      </c>
      <c r="C271" s="79" t="s">
        <v>67</v>
      </c>
      <c r="D271" s="79" t="s">
        <v>10</v>
      </c>
      <c r="E271" s="79" t="s">
        <v>69</v>
      </c>
      <c r="F271" s="79" t="s">
        <v>63</v>
      </c>
      <c r="G271" s="79" t="s">
        <v>198</v>
      </c>
      <c r="H271" s="221"/>
      <c r="I271" s="221"/>
      <c r="J271" s="305" t="e">
        <f t="shared" si="14"/>
        <v>#DIV/0!</v>
      </c>
    </row>
    <row r="272" spans="1:10" ht="12.75" customHeight="1" hidden="1">
      <c r="A272" s="78" t="s">
        <v>199</v>
      </c>
      <c r="B272" s="77" t="s">
        <v>192</v>
      </c>
      <c r="C272" s="79" t="s">
        <v>67</v>
      </c>
      <c r="D272" s="79" t="s">
        <v>10</v>
      </c>
      <c r="E272" s="79" t="s">
        <v>69</v>
      </c>
      <c r="F272" s="79" t="s">
        <v>63</v>
      </c>
      <c r="G272" s="79" t="s">
        <v>200</v>
      </c>
      <c r="H272" s="221"/>
      <c r="I272" s="221"/>
      <c r="J272" s="305" t="e">
        <f t="shared" si="14"/>
        <v>#DIV/0!</v>
      </c>
    </row>
    <row r="273" spans="1:10" ht="12.75" customHeight="1" hidden="1">
      <c r="A273" s="78" t="s">
        <v>201</v>
      </c>
      <c r="B273" s="77" t="s">
        <v>192</v>
      </c>
      <c r="C273" s="79" t="s">
        <v>67</v>
      </c>
      <c r="D273" s="79" t="s">
        <v>10</v>
      </c>
      <c r="E273" s="79" t="s">
        <v>69</v>
      </c>
      <c r="F273" s="79" t="s">
        <v>63</v>
      </c>
      <c r="G273" s="79" t="s">
        <v>202</v>
      </c>
      <c r="H273" s="220">
        <f>H274+H276+H277+H278+H275</f>
        <v>0</v>
      </c>
      <c r="I273" s="220">
        <f>I274+I276+I277+I278+I275</f>
        <v>0</v>
      </c>
      <c r="J273" s="305" t="e">
        <f t="shared" si="14"/>
        <v>#DIV/0!</v>
      </c>
    </row>
    <row r="274" spans="1:10" ht="12.75" customHeight="1" hidden="1">
      <c r="A274" s="78" t="s">
        <v>203</v>
      </c>
      <c r="B274" s="79" t="s">
        <v>192</v>
      </c>
      <c r="C274" s="79" t="s">
        <v>67</v>
      </c>
      <c r="D274" s="79" t="s">
        <v>10</v>
      </c>
      <c r="E274" s="79" t="s">
        <v>69</v>
      </c>
      <c r="F274" s="79" t="s">
        <v>63</v>
      </c>
      <c r="G274" s="79" t="s">
        <v>204</v>
      </c>
      <c r="H274" s="221"/>
      <c r="I274" s="221"/>
      <c r="J274" s="305" t="e">
        <f t="shared" si="14"/>
        <v>#DIV/0!</v>
      </c>
    </row>
    <row r="275" spans="1:10" ht="12.75" customHeight="1" hidden="1">
      <c r="A275" s="78" t="s">
        <v>205</v>
      </c>
      <c r="B275" s="77" t="s">
        <v>192</v>
      </c>
      <c r="C275" s="79" t="s">
        <v>67</v>
      </c>
      <c r="D275" s="79" t="s">
        <v>10</v>
      </c>
      <c r="E275" s="79" t="s">
        <v>69</v>
      </c>
      <c r="F275" s="79" t="s">
        <v>63</v>
      </c>
      <c r="G275" s="79">
        <v>222</v>
      </c>
      <c r="H275" s="221"/>
      <c r="I275" s="221"/>
      <c r="J275" s="305" t="e">
        <f t="shared" si="14"/>
        <v>#DIV/0!</v>
      </c>
    </row>
    <row r="276" spans="1:10" ht="12.75" customHeight="1" hidden="1">
      <c r="A276" s="78" t="s">
        <v>207</v>
      </c>
      <c r="B276" s="77" t="s">
        <v>192</v>
      </c>
      <c r="C276" s="79" t="s">
        <v>67</v>
      </c>
      <c r="D276" s="79" t="s">
        <v>10</v>
      </c>
      <c r="E276" s="79" t="s">
        <v>69</v>
      </c>
      <c r="F276" s="79" t="s">
        <v>63</v>
      </c>
      <c r="G276" s="79" t="s">
        <v>252</v>
      </c>
      <c r="H276" s="221"/>
      <c r="I276" s="221"/>
      <c r="J276" s="305" t="e">
        <f t="shared" si="14"/>
        <v>#DIV/0!</v>
      </c>
    </row>
    <row r="277" spans="1:10" ht="12.75" customHeight="1" hidden="1">
      <c r="A277" s="78" t="s">
        <v>209</v>
      </c>
      <c r="B277" s="77" t="s">
        <v>192</v>
      </c>
      <c r="C277" s="79" t="s">
        <v>67</v>
      </c>
      <c r="D277" s="79" t="s">
        <v>10</v>
      </c>
      <c r="E277" s="79" t="s">
        <v>69</v>
      </c>
      <c r="F277" s="79" t="s">
        <v>63</v>
      </c>
      <c r="G277" s="79" t="s">
        <v>210</v>
      </c>
      <c r="H277" s="221"/>
      <c r="I277" s="221"/>
      <c r="J277" s="305" t="e">
        <f t="shared" si="14"/>
        <v>#DIV/0!</v>
      </c>
    </row>
    <row r="278" spans="1:10" ht="12.75" customHeight="1" hidden="1">
      <c r="A278" s="78" t="s">
        <v>211</v>
      </c>
      <c r="B278" s="79" t="s">
        <v>192</v>
      </c>
      <c r="C278" s="79" t="s">
        <v>67</v>
      </c>
      <c r="D278" s="79" t="s">
        <v>10</v>
      </c>
      <c r="E278" s="79" t="s">
        <v>69</v>
      </c>
      <c r="F278" s="79" t="s">
        <v>63</v>
      </c>
      <c r="G278" s="79" t="s">
        <v>212</v>
      </c>
      <c r="H278" s="221"/>
      <c r="I278" s="221"/>
      <c r="J278" s="305" t="e">
        <f t="shared" si="14"/>
        <v>#DIV/0!</v>
      </c>
    </row>
    <row r="279" spans="1:10" ht="12.75" customHeight="1" hidden="1">
      <c r="A279" s="138" t="s">
        <v>25</v>
      </c>
      <c r="B279" s="77" t="s">
        <v>192</v>
      </c>
      <c r="C279" s="79" t="s">
        <v>67</v>
      </c>
      <c r="D279" s="79" t="s">
        <v>10</v>
      </c>
      <c r="E279" s="79" t="s">
        <v>265</v>
      </c>
      <c r="F279" s="79" t="s">
        <v>63</v>
      </c>
      <c r="G279" s="79">
        <v>290</v>
      </c>
      <c r="H279" s="221"/>
      <c r="I279" s="221"/>
      <c r="J279" s="305" t="e">
        <f t="shared" si="14"/>
        <v>#DIV/0!</v>
      </c>
    </row>
    <row r="280" spans="1:10" ht="12.75" customHeight="1" hidden="1">
      <c r="A280" s="78" t="s">
        <v>216</v>
      </c>
      <c r="B280" s="77" t="s">
        <v>192</v>
      </c>
      <c r="C280" s="79" t="s">
        <v>67</v>
      </c>
      <c r="D280" s="79" t="s">
        <v>10</v>
      </c>
      <c r="E280" s="79" t="s">
        <v>69</v>
      </c>
      <c r="F280" s="79" t="s">
        <v>63</v>
      </c>
      <c r="G280" s="79" t="s">
        <v>217</v>
      </c>
      <c r="H280" s="220">
        <f>H281+H282</f>
        <v>0</v>
      </c>
      <c r="I280" s="220">
        <f>I281+I282</f>
        <v>0</v>
      </c>
      <c r="J280" s="305" t="e">
        <f t="shared" si="14"/>
        <v>#DIV/0!</v>
      </c>
    </row>
    <row r="281" spans="1:10" ht="12.75" customHeight="1" hidden="1">
      <c r="A281" s="78" t="s">
        <v>232</v>
      </c>
      <c r="B281" s="79" t="s">
        <v>192</v>
      </c>
      <c r="C281" s="79" t="s">
        <v>67</v>
      </c>
      <c r="D281" s="79" t="s">
        <v>10</v>
      </c>
      <c r="E281" s="79" t="s">
        <v>69</v>
      </c>
      <c r="F281" s="79" t="s">
        <v>63</v>
      </c>
      <c r="G281" s="79" t="s">
        <v>233</v>
      </c>
      <c r="H281" s="221"/>
      <c r="I281" s="221"/>
      <c r="J281" s="305" t="e">
        <f t="shared" si="14"/>
        <v>#DIV/0!</v>
      </c>
    </row>
    <row r="282" spans="1:10" ht="12.75" customHeight="1" hidden="1">
      <c r="A282" s="78" t="s">
        <v>219</v>
      </c>
      <c r="B282" s="77" t="s">
        <v>192</v>
      </c>
      <c r="C282" s="79" t="s">
        <v>67</v>
      </c>
      <c r="D282" s="79" t="s">
        <v>10</v>
      </c>
      <c r="E282" s="79" t="s">
        <v>69</v>
      </c>
      <c r="F282" s="79" t="s">
        <v>63</v>
      </c>
      <c r="G282" s="79">
        <v>340</v>
      </c>
      <c r="H282" s="221"/>
      <c r="I282" s="221"/>
      <c r="J282" s="305" t="e">
        <f t="shared" si="14"/>
        <v>#DIV/0!</v>
      </c>
    </row>
    <row r="283" spans="1:10" ht="12.75" customHeight="1" hidden="1">
      <c r="A283" s="117" t="s">
        <v>70</v>
      </c>
      <c r="B283" s="77" t="s">
        <v>192</v>
      </c>
      <c r="C283" s="135" t="s">
        <v>266</v>
      </c>
      <c r="D283" s="136"/>
      <c r="E283" s="136"/>
      <c r="F283" s="136"/>
      <c r="G283" s="69"/>
      <c r="H283" s="231">
        <f>H284</f>
        <v>0</v>
      </c>
      <c r="I283" s="231">
        <f>I284</f>
        <v>0</v>
      </c>
      <c r="J283" s="305" t="e">
        <f t="shared" si="14"/>
        <v>#DIV/0!</v>
      </c>
    </row>
    <row r="284" spans="1:10" ht="12.75" customHeight="1" hidden="1">
      <c r="A284" s="142" t="s">
        <v>71</v>
      </c>
      <c r="B284" s="77" t="s">
        <v>192</v>
      </c>
      <c r="C284" s="100" t="s">
        <v>38</v>
      </c>
      <c r="D284" s="100" t="s">
        <v>10</v>
      </c>
      <c r="E284" s="100"/>
      <c r="F284" s="100"/>
      <c r="G284" s="100"/>
      <c r="H284" s="219">
        <f>H285</f>
        <v>0</v>
      </c>
      <c r="I284" s="219">
        <f>I285</f>
        <v>0</v>
      </c>
      <c r="J284" s="305" t="e">
        <f t="shared" si="14"/>
        <v>#DIV/0!</v>
      </c>
    </row>
    <row r="285" spans="1:10" ht="12.75" customHeight="1" hidden="1">
      <c r="A285" s="137" t="s">
        <v>267</v>
      </c>
      <c r="B285" s="79" t="s">
        <v>192</v>
      </c>
      <c r="C285" s="72" t="s">
        <v>38</v>
      </c>
      <c r="D285" s="72" t="s">
        <v>10</v>
      </c>
      <c r="E285" s="72" t="s">
        <v>72</v>
      </c>
      <c r="F285" s="72"/>
      <c r="G285" s="72"/>
      <c r="H285" s="218">
        <f>H286+H299</f>
        <v>0</v>
      </c>
      <c r="I285" s="218">
        <f>I286+I299</f>
        <v>0</v>
      </c>
      <c r="J285" s="305" t="e">
        <f t="shared" si="14"/>
        <v>#DIV/0!</v>
      </c>
    </row>
    <row r="286" spans="1:10" ht="12.75" customHeight="1" hidden="1">
      <c r="A286" s="78" t="s">
        <v>62</v>
      </c>
      <c r="B286" s="77" t="s">
        <v>192</v>
      </c>
      <c r="C286" s="79" t="s">
        <v>38</v>
      </c>
      <c r="D286" s="79" t="s">
        <v>10</v>
      </c>
      <c r="E286" s="79" t="s">
        <v>72</v>
      </c>
      <c r="F286" s="79" t="s">
        <v>63</v>
      </c>
      <c r="G286" s="79">
        <v>200</v>
      </c>
      <c r="H286" s="220">
        <f>H287+H291+H298</f>
        <v>0</v>
      </c>
      <c r="I286" s="220">
        <f>I287+I291+I298</f>
        <v>0</v>
      </c>
      <c r="J286" s="305" t="e">
        <f t="shared" si="14"/>
        <v>#DIV/0!</v>
      </c>
    </row>
    <row r="287" spans="1:10" ht="12.75" customHeight="1" hidden="1">
      <c r="A287" s="78" t="s">
        <v>193</v>
      </c>
      <c r="B287" s="77" t="s">
        <v>192</v>
      </c>
      <c r="C287" s="79" t="s">
        <v>38</v>
      </c>
      <c r="D287" s="79" t="s">
        <v>10</v>
      </c>
      <c r="E287" s="79" t="s">
        <v>72</v>
      </c>
      <c r="F287" s="79" t="s">
        <v>63</v>
      </c>
      <c r="G287" s="79" t="s">
        <v>194</v>
      </c>
      <c r="H287" s="220">
        <f>H288+H289+H290</f>
        <v>0</v>
      </c>
      <c r="I287" s="220">
        <f>I288+I289+I290</f>
        <v>0</v>
      </c>
      <c r="J287" s="305" t="e">
        <f t="shared" si="14"/>
        <v>#DIV/0!</v>
      </c>
    </row>
    <row r="288" spans="1:10" ht="12.75" customHeight="1" hidden="1">
      <c r="A288" s="78" t="s">
        <v>195</v>
      </c>
      <c r="B288" s="79" t="s">
        <v>192</v>
      </c>
      <c r="C288" s="79" t="s">
        <v>38</v>
      </c>
      <c r="D288" s="79" t="s">
        <v>10</v>
      </c>
      <c r="E288" s="79" t="s">
        <v>72</v>
      </c>
      <c r="F288" s="79" t="s">
        <v>63</v>
      </c>
      <c r="G288" s="79" t="s">
        <v>196</v>
      </c>
      <c r="H288" s="221"/>
      <c r="I288" s="221"/>
      <c r="J288" s="305" t="e">
        <f t="shared" si="14"/>
        <v>#DIV/0!</v>
      </c>
    </row>
    <row r="289" spans="1:10" ht="12.75" customHeight="1" hidden="1">
      <c r="A289" s="78" t="s">
        <v>197</v>
      </c>
      <c r="B289" s="77" t="s">
        <v>192</v>
      </c>
      <c r="C289" s="79" t="s">
        <v>38</v>
      </c>
      <c r="D289" s="79" t="s">
        <v>10</v>
      </c>
      <c r="E289" s="79" t="s">
        <v>72</v>
      </c>
      <c r="F289" s="79" t="s">
        <v>63</v>
      </c>
      <c r="G289" s="79" t="s">
        <v>198</v>
      </c>
      <c r="H289" s="221"/>
      <c r="I289" s="221"/>
      <c r="J289" s="305" t="e">
        <f t="shared" si="14"/>
        <v>#DIV/0!</v>
      </c>
    </row>
    <row r="290" spans="1:10" ht="12.75" customHeight="1" hidden="1">
      <c r="A290" s="78" t="s">
        <v>199</v>
      </c>
      <c r="B290" s="77" t="s">
        <v>192</v>
      </c>
      <c r="C290" s="79" t="s">
        <v>38</v>
      </c>
      <c r="D290" s="79" t="s">
        <v>10</v>
      </c>
      <c r="E290" s="79" t="s">
        <v>72</v>
      </c>
      <c r="F290" s="79" t="s">
        <v>63</v>
      </c>
      <c r="G290" s="79" t="s">
        <v>200</v>
      </c>
      <c r="H290" s="221"/>
      <c r="I290" s="221"/>
      <c r="J290" s="305" t="e">
        <f t="shared" si="14"/>
        <v>#DIV/0!</v>
      </c>
    </row>
    <row r="291" spans="1:10" ht="12.75" customHeight="1" hidden="1">
      <c r="A291" s="78" t="s">
        <v>201</v>
      </c>
      <c r="B291" s="77" t="s">
        <v>192</v>
      </c>
      <c r="C291" s="79" t="s">
        <v>38</v>
      </c>
      <c r="D291" s="79" t="s">
        <v>10</v>
      </c>
      <c r="E291" s="79" t="s">
        <v>72</v>
      </c>
      <c r="F291" s="79" t="s">
        <v>63</v>
      </c>
      <c r="G291" s="79" t="s">
        <v>202</v>
      </c>
      <c r="H291" s="220">
        <f>H292+H293+H294+H295+H296</f>
        <v>0</v>
      </c>
      <c r="I291" s="220">
        <f>I292+I293+I294+I295+I296</f>
        <v>0</v>
      </c>
      <c r="J291" s="305" t="e">
        <f t="shared" si="14"/>
        <v>#DIV/0!</v>
      </c>
    </row>
    <row r="292" spans="1:10" ht="12.75" customHeight="1" hidden="1">
      <c r="A292" s="78" t="s">
        <v>203</v>
      </c>
      <c r="B292" s="79" t="s">
        <v>192</v>
      </c>
      <c r="C292" s="79" t="s">
        <v>38</v>
      </c>
      <c r="D292" s="79" t="s">
        <v>10</v>
      </c>
      <c r="E292" s="79" t="s">
        <v>72</v>
      </c>
      <c r="F292" s="79" t="s">
        <v>63</v>
      </c>
      <c r="G292" s="79" t="s">
        <v>204</v>
      </c>
      <c r="H292" s="221"/>
      <c r="I292" s="221"/>
      <c r="J292" s="305" t="e">
        <f t="shared" si="14"/>
        <v>#DIV/0!</v>
      </c>
    </row>
    <row r="293" spans="1:10" ht="12.75" customHeight="1" hidden="1">
      <c r="A293" s="78" t="s">
        <v>205</v>
      </c>
      <c r="B293" s="77" t="s">
        <v>192</v>
      </c>
      <c r="C293" s="79" t="s">
        <v>38</v>
      </c>
      <c r="D293" s="79" t="s">
        <v>10</v>
      </c>
      <c r="E293" s="79" t="s">
        <v>72</v>
      </c>
      <c r="F293" s="79" t="s">
        <v>63</v>
      </c>
      <c r="G293" s="79" t="s">
        <v>206</v>
      </c>
      <c r="H293" s="221"/>
      <c r="I293" s="221"/>
      <c r="J293" s="305" t="e">
        <f t="shared" si="14"/>
        <v>#DIV/0!</v>
      </c>
    </row>
    <row r="294" spans="1:10" ht="12.75" customHeight="1" hidden="1">
      <c r="A294" s="78" t="s">
        <v>207</v>
      </c>
      <c r="B294" s="77" t="s">
        <v>192</v>
      </c>
      <c r="C294" s="79" t="s">
        <v>38</v>
      </c>
      <c r="D294" s="79" t="s">
        <v>10</v>
      </c>
      <c r="E294" s="79" t="s">
        <v>72</v>
      </c>
      <c r="F294" s="79" t="s">
        <v>63</v>
      </c>
      <c r="G294" s="79" t="s">
        <v>252</v>
      </c>
      <c r="H294" s="221"/>
      <c r="I294" s="221"/>
      <c r="J294" s="305" t="e">
        <f t="shared" si="14"/>
        <v>#DIV/0!</v>
      </c>
    </row>
    <row r="295" spans="1:10" ht="12.75" customHeight="1" hidden="1">
      <c r="A295" s="78" t="s">
        <v>209</v>
      </c>
      <c r="B295" s="79" t="s">
        <v>192</v>
      </c>
      <c r="C295" s="79" t="s">
        <v>38</v>
      </c>
      <c r="D295" s="79" t="s">
        <v>10</v>
      </c>
      <c r="E295" s="79" t="s">
        <v>72</v>
      </c>
      <c r="F295" s="79" t="s">
        <v>63</v>
      </c>
      <c r="G295" s="79" t="s">
        <v>210</v>
      </c>
      <c r="H295" s="221"/>
      <c r="I295" s="221"/>
      <c r="J295" s="305" t="e">
        <f t="shared" si="14"/>
        <v>#DIV/0!</v>
      </c>
    </row>
    <row r="296" spans="1:10" ht="12.75" customHeight="1" hidden="1">
      <c r="A296" s="78" t="s">
        <v>211</v>
      </c>
      <c r="B296" s="77" t="s">
        <v>192</v>
      </c>
      <c r="C296" s="79" t="s">
        <v>38</v>
      </c>
      <c r="D296" s="79" t="s">
        <v>10</v>
      </c>
      <c r="E296" s="79" t="s">
        <v>72</v>
      </c>
      <c r="F296" s="79" t="s">
        <v>63</v>
      </c>
      <c r="G296" s="79" t="s">
        <v>212</v>
      </c>
      <c r="H296" s="221"/>
      <c r="I296" s="221"/>
      <c r="J296" s="305" t="e">
        <f t="shared" si="14"/>
        <v>#DIV/0!</v>
      </c>
    </row>
    <row r="297" spans="1:10" ht="12.75" customHeight="1" hidden="1">
      <c r="A297" s="78" t="s">
        <v>213</v>
      </c>
      <c r="B297" s="77" t="s">
        <v>192</v>
      </c>
      <c r="C297" s="79" t="s">
        <v>38</v>
      </c>
      <c r="D297" s="79" t="s">
        <v>10</v>
      </c>
      <c r="E297" s="79" t="s">
        <v>72</v>
      </c>
      <c r="F297" s="79" t="s">
        <v>63</v>
      </c>
      <c r="G297" s="79">
        <v>260</v>
      </c>
      <c r="H297" s="221"/>
      <c r="I297" s="221"/>
      <c r="J297" s="305" t="e">
        <f t="shared" si="14"/>
        <v>#DIV/0!</v>
      </c>
    </row>
    <row r="298" spans="1:10" ht="12.75" customHeight="1" hidden="1">
      <c r="A298" s="138" t="s">
        <v>25</v>
      </c>
      <c r="B298" s="77" t="s">
        <v>192</v>
      </c>
      <c r="C298" s="79" t="s">
        <v>38</v>
      </c>
      <c r="D298" s="79" t="s">
        <v>10</v>
      </c>
      <c r="E298" s="79" t="s">
        <v>72</v>
      </c>
      <c r="F298" s="79" t="s">
        <v>63</v>
      </c>
      <c r="G298" s="79">
        <v>290</v>
      </c>
      <c r="H298" s="221"/>
      <c r="I298" s="221"/>
      <c r="J298" s="305" t="e">
        <f t="shared" si="14"/>
        <v>#DIV/0!</v>
      </c>
    </row>
    <row r="299" spans="1:10" ht="12.75" customHeight="1" hidden="1">
      <c r="A299" s="78" t="s">
        <v>216</v>
      </c>
      <c r="B299" s="79" t="s">
        <v>192</v>
      </c>
      <c r="C299" s="79" t="s">
        <v>38</v>
      </c>
      <c r="D299" s="79" t="s">
        <v>10</v>
      </c>
      <c r="E299" s="79" t="s">
        <v>72</v>
      </c>
      <c r="F299" s="79" t="s">
        <v>63</v>
      </c>
      <c r="G299" s="79" t="s">
        <v>217</v>
      </c>
      <c r="H299" s="220">
        <f>H300+H301</f>
        <v>0</v>
      </c>
      <c r="I299" s="220">
        <f>I300+I301</f>
        <v>0</v>
      </c>
      <c r="J299" s="305" t="e">
        <f t="shared" si="14"/>
        <v>#DIV/0!</v>
      </c>
    </row>
    <row r="300" spans="1:10" ht="12.75" customHeight="1" hidden="1">
      <c r="A300" s="78" t="s">
        <v>232</v>
      </c>
      <c r="B300" s="77" t="s">
        <v>192</v>
      </c>
      <c r="C300" s="79" t="s">
        <v>38</v>
      </c>
      <c r="D300" s="79" t="s">
        <v>10</v>
      </c>
      <c r="E300" s="79" t="s">
        <v>72</v>
      </c>
      <c r="F300" s="79" t="s">
        <v>63</v>
      </c>
      <c r="G300" s="79" t="s">
        <v>233</v>
      </c>
      <c r="H300" s="221"/>
      <c r="I300" s="221"/>
      <c r="J300" s="305" t="e">
        <f t="shared" si="14"/>
        <v>#DIV/0!</v>
      </c>
    </row>
    <row r="301" spans="1:10" ht="12.75" customHeight="1" hidden="1">
      <c r="A301" s="78" t="s">
        <v>219</v>
      </c>
      <c r="B301" s="77" t="s">
        <v>192</v>
      </c>
      <c r="C301" s="79" t="s">
        <v>38</v>
      </c>
      <c r="D301" s="79" t="s">
        <v>10</v>
      </c>
      <c r="E301" s="79" t="s">
        <v>72</v>
      </c>
      <c r="F301" s="79" t="s">
        <v>63</v>
      </c>
      <c r="G301" s="79" t="s">
        <v>220</v>
      </c>
      <c r="H301" s="221"/>
      <c r="I301" s="221"/>
      <c r="J301" s="305" t="e">
        <f t="shared" si="14"/>
        <v>#DIV/0!</v>
      </c>
    </row>
    <row r="302" spans="1:10" ht="12.75" customHeight="1" hidden="1">
      <c r="A302" s="78"/>
      <c r="B302" s="79" t="s">
        <v>192</v>
      </c>
      <c r="C302" s="79"/>
      <c r="D302" s="79"/>
      <c r="E302" s="79"/>
      <c r="F302" s="79"/>
      <c r="G302" s="79"/>
      <c r="H302" s="221"/>
      <c r="I302" s="221"/>
      <c r="J302" s="305" t="e">
        <f t="shared" si="14"/>
        <v>#DIV/0!</v>
      </c>
    </row>
    <row r="303" spans="1:10" ht="12.75" customHeight="1" hidden="1">
      <c r="A303" s="78"/>
      <c r="B303" s="77" t="s">
        <v>192</v>
      </c>
      <c r="C303" s="79"/>
      <c r="D303" s="79"/>
      <c r="E303" s="79"/>
      <c r="F303" s="79"/>
      <c r="G303" s="79"/>
      <c r="H303" s="221"/>
      <c r="I303" s="221"/>
      <c r="J303" s="305" t="e">
        <f t="shared" si="14"/>
        <v>#DIV/0!</v>
      </c>
    </row>
    <row r="304" spans="1:10" ht="12.75" customHeight="1" hidden="1">
      <c r="A304" s="78"/>
      <c r="B304" s="77" t="s">
        <v>192</v>
      </c>
      <c r="C304" s="79"/>
      <c r="D304" s="79"/>
      <c r="E304" s="79"/>
      <c r="F304" s="79"/>
      <c r="G304" s="79"/>
      <c r="H304" s="221"/>
      <c r="I304" s="221"/>
      <c r="J304" s="305" t="e">
        <f t="shared" si="14"/>
        <v>#DIV/0!</v>
      </c>
    </row>
    <row r="305" spans="1:10" ht="12.75" customHeight="1" hidden="1">
      <c r="A305" s="78"/>
      <c r="B305" s="77" t="s">
        <v>192</v>
      </c>
      <c r="C305" s="79"/>
      <c r="D305" s="79"/>
      <c r="E305" s="79"/>
      <c r="F305" s="79"/>
      <c r="G305" s="79"/>
      <c r="H305" s="221"/>
      <c r="I305" s="221"/>
      <c r="J305" s="305" t="e">
        <f t="shared" si="14"/>
        <v>#DIV/0!</v>
      </c>
    </row>
    <row r="306" spans="1:10" ht="12.75" customHeight="1" hidden="1">
      <c r="A306" s="78"/>
      <c r="B306" s="79" t="s">
        <v>192</v>
      </c>
      <c r="C306" s="79"/>
      <c r="D306" s="79"/>
      <c r="E306" s="79"/>
      <c r="F306" s="79"/>
      <c r="G306" s="79"/>
      <c r="H306" s="221"/>
      <c r="I306" s="221"/>
      <c r="J306" s="305" t="e">
        <f t="shared" si="14"/>
        <v>#DIV/0!</v>
      </c>
    </row>
    <row r="307" spans="1:10" ht="12.75" customHeight="1" hidden="1">
      <c r="A307" s="78"/>
      <c r="B307" s="77" t="s">
        <v>192</v>
      </c>
      <c r="C307" s="79"/>
      <c r="D307" s="79"/>
      <c r="E307" s="79"/>
      <c r="F307" s="79"/>
      <c r="G307" s="79"/>
      <c r="H307" s="221"/>
      <c r="I307" s="221"/>
      <c r="J307" s="305" t="e">
        <f t="shared" si="14"/>
        <v>#DIV/0!</v>
      </c>
    </row>
    <row r="308" spans="1:10" ht="12.75" customHeight="1" hidden="1">
      <c r="A308" s="78"/>
      <c r="B308" s="77" t="s">
        <v>192</v>
      </c>
      <c r="C308" s="79"/>
      <c r="D308" s="79"/>
      <c r="E308" s="79"/>
      <c r="F308" s="79"/>
      <c r="G308" s="79"/>
      <c r="H308" s="221"/>
      <c r="I308" s="221"/>
      <c r="J308" s="305" t="e">
        <f t="shared" si="14"/>
        <v>#DIV/0!</v>
      </c>
    </row>
    <row r="309" spans="1:10" ht="12.75" customHeight="1">
      <c r="A309" s="105" t="s">
        <v>73</v>
      </c>
      <c r="B309" s="66"/>
      <c r="C309" s="143" t="s">
        <v>74</v>
      </c>
      <c r="D309" s="144"/>
      <c r="E309" s="144"/>
      <c r="F309" s="144"/>
      <c r="G309" s="143"/>
      <c r="H309" s="233">
        <f>H311+H316</f>
        <v>30.4</v>
      </c>
      <c r="I309" s="233">
        <f>I311+I316</f>
        <v>15.80086</v>
      </c>
      <c r="J309" s="305">
        <f t="shared" si="14"/>
        <v>51.97651315789474</v>
      </c>
    </row>
    <row r="310" spans="1:10" ht="12.75" customHeight="1">
      <c r="A310" s="145" t="s">
        <v>268</v>
      </c>
      <c r="B310" s="69"/>
      <c r="C310" s="146" t="s">
        <v>74</v>
      </c>
      <c r="D310" s="146" t="s">
        <v>10</v>
      </c>
      <c r="E310" s="147"/>
      <c r="F310" s="147"/>
      <c r="G310" s="146"/>
      <c r="H310" s="234">
        <f>H311</f>
        <v>25.4</v>
      </c>
      <c r="I310" s="234">
        <f>I311</f>
        <v>15.80086</v>
      </c>
      <c r="J310" s="305">
        <f t="shared" si="14"/>
        <v>62.208110236220485</v>
      </c>
    </row>
    <row r="311" spans="1:10" ht="27">
      <c r="A311" s="80" t="s">
        <v>269</v>
      </c>
      <c r="B311" s="74" t="s">
        <v>192</v>
      </c>
      <c r="C311" s="81" t="s">
        <v>74</v>
      </c>
      <c r="D311" s="81" t="s">
        <v>10</v>
      </c>
      <c r="E311" s="121">
        <v>4910100</v>
      </c>
      <c r="F311" s="81"/>
      <c r="G311" s="81"/>
      <c r="H311" s="235">
        <f>H312</f>
        <v>25.4</v>
      </c>
      <c r="I311" s="235">
        <f>I312</f>
        <v>15.80086</v>
      </c>
      <c r="J311" s="305">
        <f t="shared" si="14"/>
        <v>62.208110236220485</v>
      </c>
    </row>
    <row r="312" spans="1:10" ht="12.75" customHeight="1">
      <c r="A312" s="82" t="s">
        <v>75</v>
      </c>
      <c r="B312" s="77" t="s">
        <v>192</v>
      </c>
      <c r="C312" s="83" t="s">
        <v>74</v>
      </c>
      <c r="D312" s="83" t="s">
        <v>10</v>
      </c>
      <c r="E312" s="123">
        <v>4910100</v>
      </c>
      <c r="F312" s="83" t="s">
        <v>76</v>
      </c>
      <c r="G312" s="83"/>
      <c r="H312" s="236">
        <f>'прил. 4'!H329</f>
        <v>25.4</v>
      </c>
      <c r="I312" s="236">
        <f>'прил. 4'!I329</f>
        <v>15.80086</v>
      </c>
      <c r="J312" s="305">
        <f t="shared" si="14"/>
        <v>62.208110236220485</v>
      </c>
    </row>
    <row r="313" spans="1:10" ht="12.75" customHeight="1" hidden="1">
      <c r="A313" s="82" t="s">
        <v>221</v>
      </c>
      <c r="B313" s="77" t="s">
        <v>192</v>
      </c>
      <c r="C313" s="83" t="s">
        <v>74</v>
      </c>
      <c r="D313" s="83" t="s">
        <v>10</v>
      </c>
      <c r="E313" s="123">
        <v>4910100</v>
      </c>
      <c r="F313" s="83" t="s">
        <v>76</v>
      </c>
      <c r="G313" s="124">
        <v>200</v>
      </c>
      <c r="H313" s="236">
        <f>H314</f>
        <v>20.4</v>
      </c>
      <c r="I313" s="236">
        <f>I314</f>
        <v>21.4</v>
      </c>
      <c r="J313" s="305">
        <f t="shared" si="14"/>
        <v>104.90196078431373</v>
      </c>
    </row>
    <row r="314" spans="1:10" ht="12.75" customHeight="1" hidden="1">
      <c r="A314" s="82" t="s">
        <v>213</v>
      </c>
      <c r="B314" s="79" t="s">
        <v>192</v>
      </c>
      <c r="C314" s="148" t="s">
        <v>74</v>
      </c>
      <c r="D314" s="148" t="s">
        <v>10</v>
      </c>
      <c r="E314" s="149">
        <v>4910100</v>
      </c>
      <c r="F314" s="148" t="s">
        <v>76</v>
      </c>
      <c r="G314" s="150">
        <v>260</v>
      </c>
      <c r="H314" s="236">
        <f>H315</f>
        <v>20.4</v>
      </c>
      <c r="I314" s="236">
        <f>I315</f>
        <v>21.4</v>
      </c>
      <c r="J314" s="305">
        <f t="shared" si="14"/>
        <v>104.90196078431373</v>
      </c>
    </row>
    <row r="315" spans="1:10" ht="12.75" customHeight="1" hidden="1">
      <c r="A315" s="82" t="s">
        <v>270</v>
      </c>
      <c r="B315" s="77" t="s">
        <v>192</v>
      </c>
      <c r="C315" s="83" t="s">
        <v>74</v>
      </c>
      <c r="D315" s="83" t="s">
        <v>10</v>
      </c>
      <c r="E315" s="123">
        <v>4910100</v>
      </c>
      <c r="F315" s="83" t="s">
        <v>76</v>
      </c>
      <c r="G315" s="124">
        <v>263</v>
      </c>
      <c r="H315" s="236">
        <v>20.4</v>
      </c>
      <c r="I315" s="236">
        <v>21.4</v>
      </c>
      <c r="J315" s="305">
        <f t="shared" si="14"/>
        <v>104.90196078431373</v>
      </c>
    </row>
    <row r="316" spans="1:10" ht="12.75" customHeight="1">
      <c r="A316" s="68" t="s">
        <v>77</v>
      </c>
      <c r="B316" s="69"/>
      <c r="C316" s="99" t="s">
        <v>74</v>
      </c>
      <c r="D316" s="99" t="s">
        <v>28</v>
      </c>
      <c r="E316" s="151"/>
      <c r="F316" s="99"/>
      <c r="G316" s="152"/>
      <c r="H316" s="234">
        <f>H324+H317</f>
        <v>5</v>
      </c>
      <c r="I316" s="234">
        <f>I324+I317</f>
        <v>0</v>
      </c>
      <c r="J316" s="305">
        <f t="shared" si="14"/>
        <v>0</v>
      </c>
    </row>
    <row r="317" spans="1:10" ht="12.75" customHeight="1">
      <c r="A317" s="80" t="s">
        <v>271</v>
      </c>
      <c r="B317" s="74" t="s">
        <v>192</v>
      </c>
      <c r="C317" s="81" t="s">
        <v>74</v>
      </c>
      <c r="D317" s="81" t="s">
        <v>28</v>
      </c>
      <c r="E317" s="121">
        <v>5058600</v>
      </c>
      <c r="F317" s="81"/>
      <c r="G317" s="153"/>
      <c r="H317" s="235">
        <f>H318</f>
        <v>5</v>
      </c>
      <c r="I317" s="235">
        <f>I318</f>
        <v>0</v>
      </c>
      <c r="J317" s="305">
        <f t="shared" si="14"/>
        <v>0</v>
      </c>
    </row>
    <row r="318" spans="1:10" ht="12.75" customHeight="1">
      <c r="A318" s="82" t="s">
        <v>75</v>
      </c>
      <c r="B318" s="77" t="s">
        <v>192</v>
      </c>
      <c r="C318" s="83" t="s">
        <v>74</v>
      </c>
      <c r="D318" s="83" t="s">
        <v>28</v>
      </c>
      <c r="E318" s="123">
        <v>5058600</v>
      </c>
      <c r="F318" s="83" t="s">
        <v>76</v>
      </c>
      <c r="G318" s="124"/>
      <c r="H318" s="236">
        <f>'прил. 4'!H335</f>
        <v>5</v>
      </c>
      <c r="I318" s="236">
        <f>'прил. 4'!I335</f>
        <v>0</v>
      </c>
      <c r="J318" s="305">
        <f t="shared" si="14"/>
        <v>0</v>
      </c>
    </row>
    <row r="319" spans="1:8" ht="12.75" customHeight="1" hidden="1">
      <c r="A319" s="82" t="s">
        <v>213</v>
      </c>
      <c r="B319" s="77" t="s">
        <v>192</v>
      </c>
      <c r="C319" s="83" t="s">
        <v>74</v>
      </c>
      <c r="D319" s="83" t="s">
        <v>28</v>
      </c>
      <c r="E319" s="123">
        <v>5058600</v>
      </c>
      <c r="F319" s="83" t="s">
        <v>76</v>
      </c>
      <c r="G319" s="124">
        <v>260</v>
      </c>
      <c r="H319" s="294">
        <f>H320</f>
        <v>10</v>
      </c>
    </row>
    <row r="320" spans="1:8" ht="12.75" customHeight="1" hidden="1">
      <c r="A320" s="116" t="s">
        <v>272</v>
      </c>
      <c r="B320" s="77" t="s">
        <v>192</v>
      </c>
      <c r="C320" s="83" t="s">
        <v>74</v>
      </c>
      <c r="D320" s="83" t="s">
        <v>28</v>
      </c>
      <c r="E320" s="123">
        <v>5058600</v>
      </c>
      <c r="F320" s="83" t="s">
        <v>76</v>
      </c>
      <c r="G320" s="124">
        <v>262</v>
      </c>
      <c r="H320" s="236">
        <v>10</v>
      </c>
    </row>
  </sheetData>
  <sheetProtection/>
  <mergeCells count="6">
    <mergeCell ref="A1:H1"/>
    <mergeCell ref="A7:H7"/>
    <mergeCell ref="A2:H2"/>
    <mergeCell ref="A3:H3"/>
    <mergeCell ref="A4:H4"/>
    <mergeCell ref="A5:H5"/>
  </mergeCells>
  <conditionalFormatting sqref="A148:G148 A251:A261 A264:A278 A280:A282 A284:A297 A299:A308 C251:G282 C284:G308 B149:G164 A88:G88 A97:G97 A126:G127 A67:G67 R39:Y39 AL39:AS39 BF39:BM39 BZ39:CG39 CT39:DA39 DN39:DU39 EH39:EO39 FB39:FI39 FV39:GC39 GP39:GW39 HJ39:HQ39 A61:G65 A77:G77 A12:G56 B41:B320 B61:G147 A44:A249 C44:G249 A161:F164">
    <cfRule type="expression" priority="121" dxfId="0" stopIfTrue="1">
      <formula>NA()</formula>
    </cfRule>
    <cfRule type="expression" priority="122" dxfId="3" stopIfTrue="1">
      <formula>"#REF!&lt;&gt;"""""</formula>
    </cfRule>
    <cfRule type="expression" priority="123" dxfId="2" stopIfTrue="1">
      <formula>NA()</formula>
    </cfRule>
  </conditionalFormatting>
  <conditionalFormatting sqref="A171:A172 A181 A193:A194 A210 A229 A160:A161 A176:A177 A186 A198:A199 A214:A215 A219 A234 A136 A212 A224:A225 A240:A241 A250 A262:A263 A279 A283 A298 A155:A156 A138:A149 A119 A91 A89 A96 A98:A107 A126:A131 A57 A47 A50:A51 A44 A53:A55 A59:A72 A75:A87 G10:G17 A10:E17 C143:I143 C181:I181 C214:I214 C219:I219 C186:I186 C148:I148 C283:I283 C250:I250 C212:I212 C119:I119 C107:I107 C44:I44 C76:I76 C66:I66 F11:I17">
    <cfRule type="expression" priority="124" dxfId="0" stopIfTrue="1">
      <formula>NA()</formula>
    </cfRule>
    <cfRule type="expression" priority="125" dxfId="3" stopIfTrue="1">
      <formula>NA()</formula>
    </cfRule>
  </conditionalFormatting>
  <conditionalFormatting sqref="A39:G40">
    <cfRule type="expression" priority="131" dxfId="0" stopIfTrue="1">
      <formula>$E39=""</formula>
    </cfRule>
    <cfRule type="expression" priority="132" dxfId="3" stopIfTrue="1">
      <formula>AND($F39="",$E39&lt;&gt;"")</formula>
    </cfRule>
    <cfRule type="expression" priority="133" dxfId="2" stopIfTrue="1">
      <formula>$H39&lt;&gt;""</formula>
    </cfRule>
  </conditionalFormatting>
  <conditionalFormatting sqref="A12:A17">
    <cfRule type="expression" priority="107" dxfId="0" stopIfTrue="1">
      <formula>$E12=""</formula>
    </cfRule>
    <cfRule type="expression" priority="108" dxfId="3" stopIfTrue="1">
      <formula>#REF!&lt;&gt;""</formula>
    </cfRule>
    <cfRule type="expression" priority="109" dxfId="2" stopIfTrue="1">
      <formula>AND($F12="",$E12&lt;&gt;"")</formula>
    </cfRule>
  </conditionalFormatting>
  <conditionalFormatting sqref="E13:G17">
    <cfRule type="expression" priority="104" dxfId="0" stopIfTrue="1">
      <formula>$E13=""</formula>
    </cfRule>
    <cfRule type="expression" priority="105" dxfId="3" stopIfTrue="1">
      <formula>#REF!&lt;&gt;""</formula>
    </cfRule>
    <cfRule type="expression" priority="106" dxfId="2" stopIfTrue="1">
      <formula>AND($F13="",$E13&lt;&gt;"")</formula>
    </cfRule>
  </conditionalFormatting>
  <conditionalFormatting sqref="A12:A17">
    <cfRule type="expression" priority="77" dxfId="0" stopIfTrue="1">
      <formula>$E12=""</formula>
    </cfRule>
    <cfRule type="expression" priority="78" dxfId="3" stopIfTrue="1">
      <formula>#REF!&lt;&gt;""</formula>
    </cfRule>
    <cfRule type="expression" priority="79" dxfId="2" stopIfTrue="1">
      <formula>AND($F12="",$E12&lt;&gt;"")</formula>
    </cfRule>
  </conditionalFormatting>
  <conditionalFormatting sqref="E13:G17">
    <cfRule type="expression" priority="74" dxfId="0" stopIfTrue="1">
      <formula>$E13=""</formula>
    </cfRule>
    <cfRule type="expression" priority="75" dxfId="3" stopIfTrue="1">
      <formula>#REF!&lt;&gt;""</formula>
    </cfRule>
    <cfRule type="expression" priority="76" dxfId="2" stopIfTrue="1">
      <formula>AND($F13="",$E13&lt;&gt;"")</formula>
    </cfRule>
  </conditionalFormatting>
  <conditionalFormatting sqref="A12:A17">
    <cfRule type="expression" priority="66" dxfId="0" stopIfTrue="1">
      <formula>$E12=""</formula>
    </cfRule>
    <cfRule type="expression" priority="67" dxfId="3" stopIfTrue="1">
      <formula>#REF!&lt;&gt;""</formula>
    </cfRule>
    <cfRule type="expression" priority="68" dxfId="2" stopIfTrue="1">
      <formula>AND($F12="",$E12&lt;&gt;"")</formula>
    </cfRule>
  </conditionalFormatting>
  <conditionalFormatting sqref="E13:G17">
    <cfRule type="expression" priority="63" dxfId="0" stopIfTrue="1">
      <formula>$E13=""</formula>
    </cfRule>
    <cfRule type="expression" priority="64" dxfId="3" stopIfTrue="1">
      <formula>#REF!&lt;&gt;""</formula>
    </cfRule>
    <cfRule type="expression" priority="65" dxfId="2" stopIfTrue="1">
      <formula>AND($F13="",$E13&lt;&gt;"")</formula>
    </cfRule>
  </conditionalFormatting>
  <conditionalFormatting sqref="A12:A17">
    <cfRule type="expression" priority="43" dxfId="0" stopIfTrue="1">
      <formula>$E12=""</formula>
    </cfRule>
    <cfRule type="expression" priority="44" dxfId="3" stopIfTrue="1">
      <formula>#REF!&lt;&gt;""</formula>
    </cfRule>
    <cfRule type="expression" priority="45" dxfId="2" stopIfTrue="1">
      <formula>AND($F12="",$E12&lt;&gt;"")</formula>
    </cfRule>
  </conditionalFormatting>
  <conditionalFormatting sqref="E13:G17">
    <cfRule type="expression" priority="40" dxfId="0" stopIfTrue="1">
      <formula>$E13=""</formula>
    </cfRule>
    <cfRule type="expression" priority="41" dxfId="3" stopIfTrue="1">
      <formula>#REF!&lt;&gt;""</formula>
    </cfRule>
    <cfRule type="expression" priority="42" dxfId="2" stopIfTrue="1">
      <formula>AND($F13="",$E13&lt;&gt;"")</formula>
    </cfRule>
  </conditionalFormatting>
  <conditionalFormatting sqref="A57:A60 B59:G60 C57:G58">
    <cfRule type="expression" priority="37" dxfId="0" stopIfTrue="1">
      <formula>$E57=""</formula>
    </cfRule>
    <cfRule type="expression" priority="38" dxfId="3" stopIfTrue="1">
      <formula>AND($F57="",$E57&lt;&gt;"")</formula>
    </cfRule>
    <cfRule type="expression" priority="39" dxfId="2" stopIfTrue="1">
      <formula>#REF!&lt;&gt;""</formula>
    </cfRule>
  </conditionalFormatting>
  <conditionalFormatting sqref="B57:B58">
    <cfRule type="expression" priority="34" dxfId="0" stopIfTrue="1">
      <formula>$E57=""</formula>
    </cfRule>
    <cfRule type="expression" priority="35" dxfId="3" stopIfTrue="1">
      <formula>#REF!&lt;&gt;""</formula>
    </cfRule>
    <cfRule type="expression" priority="36" dxfId="2" stopIfTrue="1">
      <formula>AND($F57="",$E57&lt;&gt;"")</formula>
    </cfRule>
  </conditionalFormatting>
  <conditionalFormatting sqref="A123">
    <cfRule type="expression" priority="25" dxfId="0" stopIfTrue="1">
      <formula>NA()</formula>
    </cfRule>
    <cfRule type="expression" priority="26" dxfId="3" stopIfTrue="1">
      <formula>NA()</formula>
    </cfRule>
  </conditionalFormatting>
  <conditionalFormatting sqref="A125">
    <cfRule type="expression" priority="23" dxfId="0" stopIfTrue="1">
      <formula>NA()</formula>
    </cfRule>
    <cfRule type="expression" priority="24" dxfId="3" stopIfTrue="1">
      <formula>NA()</formula>
    </cfRule>
  </conditionalFormatting>
  <conditionalFormatting sqref="A124">
    <cfRule type="expression" priority="21" dxfId="0" stopIfTrue="1">
      <formula>NA()</formula>
    </cfRule>
    <cfRule type="expression" priority="22" dxfId="3" stopIfTrue="1">
      <formula>NA()</formula>
    </cfRule>
  </conditionalFormatting>
  <conditionalFormatting sqref="A126">
    <cfRule type="expression" priority="18" dxfId="0" stopIfTrue="1">
      <formula>NA()</formula>
    </cfRule>
    <cfRule type="expression" priority="19" dxfId="3" stopIfTrue="1">
      <formula>"#REF!&lt;&gt;"""""</formula>
    </cfRule>
    <cfRule type="expression" priority="20" dxfId="2" stopIfTrue="1">
      <formula>NA()</formula>
    </cfRule>
  </conditionalFormatting>
  <conditionalFormatting sqref="A126">
    <cfRule type="expression" priority="16" dxfId="0" stopIfTrue="1">
      <formula>NA()</formula>
    </cfRule>
    <cfRule type="expression" priority="17" dxfId="3" stopIfTrue="1">
      <formula>NA()</formula>
    </cfRule>
  </conditionalFormatting>
  <conditionalFormatting sqref="A128">
    <cfRule type="expression" priority="13" dxfId="0" stopIfTrue="1">
      <formula>NA()</formula>
    </cfRule>
    <cfRule type="expression" priority="14" dxfId="3" stopIfTrue="1">
      <formula>"#REF!&lt;&gt;"""""</formula>
    </cfRule>
    <cfRule type="expression" priority="15" dxfId="2" stopIfTrue="1">
      <formula>NA()</formula>
    </cfRule>
  </conditionalFormatting>
  <conditionalFormatting sqref="A128">
    <cfRule type="expression" priority="11" dxfId="0" stopIfTrue="1">
      <formula>NA()</formula>
    </cfRule>
    <cfRule type="expression" priority="12" dxfId="3" stopIfTrue="1">
      <formula>NA()</formula>
    </cfRule>
  </conditionalFormatting>
  <conditionalFormatting sqref="A130:E130">
    <cfRule type="expression" priority="8" dxfId="0" stopIfTrue="1">
      <formula>NA()</formula>
    </cfRule>
    <cfRule type="expression" priority="9" dxfId="3" stopIfTrue="1">
      <formula>"#REF!&lt;&gt;"""""</formula>
    </cfRule>
    <cfRule type="expression" priority="10" dxfId="2" stopIfTrue="1">
      <formula>NA()</formula>
    </cfRule>
  </conditionalFormatting>
  <conditionalFormatting sqref="A130">
    <cfRule type="expression" priority="6" dxfId="0" stopIfTrue="1">
      <formula>NA()</formula>
    </cfRule>
    <cfRule type="expression" priority="7" dxfId="3" stopIfTrue="1">
      <formula>NA()</formula>
    </cfRule>
  </conditionalFormatting>
  <conditionalFormatting sqref="A132">
    <cfRule type="expression" priority="3" dxfId="0" stopIfTrue="1">
      <formula>NA()</formula>
    </cfRule>
    <cfRule type="expression" priority="4" dxfId="3" stopIfTrue="1">
      <formula>"#REF!&lt;&gt;"""""</formula>
    </cfRule>
    <cfRule type="expression" priority="5" dxfId="2" stopIfTrue="1">
      <formula>NA()</formula>
    </cfRule>
  </conditionalFormatting>
  <conditionalFormatting sqref="A164">
    <cfRule type="expression" priority="1" dxfId="0" stopIfTrue="1">
      <formula>NA()</formula>
    </cfRule>
    <cfRule type="expression" priority="2" dxfId="3" stopIfTrue="1">
      <formula>NA()</formula>
    </cfRule>
  </conditionalFormatting>
  <printOptions/>
  <pageMargins left="0.7874015748031497" right="0.1968503937007874" top="0.3937007874015748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S342"/>
  <sheetViews>
    <sheetView zoomScalePageLayoutView="0" workbookViewId="0" topLeftCell="A1">
      <selection activeCell="K11" sqref="K11"/>
    </sheetView>
  </sheetViews>
  <sheetFormatPr defaultColWidth="9.140625" defaultRowHeight="12.75" customHeight="1"/>
  <cols>
    <col min="1" max="1" width="73.57421875" style="53" customWidth="1"/>
    <col min="2" max="2" width="4.57421875" style="54" bestFit="1" customWidth="1"/>
    <col min="3" max="3" width="3.57421875" style="154" customWidth="1"/>
    <col min="4" max="4" width="4.28125" style="154" customWidth="1"/>
    <col min="5" max="5" width="8.57421875" style="154" bestFit="1" customWidth="1"/>
    <col min="6" max="6" width="5.00390625" style="154" customWidth="1"/>
    <col min="7" max="7" width="5.8515625" style="54" customWidth="1"/>
    <col min="8" max="8" width="11.140625" style="306" bestFit="1" customWidth="1"/>
    <col min="9" max="9" width="9.7109375" style="201" bestFit="1" customWidth="1"/>
    <col min="10" max="10" width="13.28125" style="55" bestFit="1" customWidth="1"/>
    <col min="11" max="16384" width="9.140625" style="55" customWidth="1"/>
  </cols>
  <sheetData>
    <row r="1" spans="1:8" ht="15" customHeight="1">
      <c r="A1" s="331" t="s">
        <v>273</v>
      </c>
      <c r="B1" s="331"/>
      <c r="C1" s="331"/>
      <c r="D1" s="331"/>
      <c r="E1" s="331"/>
      <c r="F1" s="331"/>
      <c r="G1" s="331"/>
      <c r="H1" s="331"/>
    </row>
    <row r="2" spans="1:8" ht="15" customHeight="1">
      <c r="A2" s="321" t="s">
        <v>288</v>
      </c>
      <c r="B2" s="321"/>
      <c r="C2" s="321"/>
      <c r="D2" s="321"/>
      <c r="E2" s="321"/>
      <c r="F2" s="321"/>
      <c r="G2" s="321"/>
      <c r="H2" s="321"/>
    </row>
    <row r="3" spans="1:8" ht="15" customHeight="1">
      <c r="A3" s="321" t="s">
        <v>289</v>
      </c>
      <c r="B3" s="321"/>
      <c r="C3" s="321"/>
      <c r="D3" s="321"/>
      <c r="E3" s="321"/>
      <c r="F3" s="321"/>
      <c r="G3" s="321"/>
      <c r="H3" s="321"/>
    </row>
    <row r="4" spans="1:8" ht="15" customHeight="1">
      <c r="A4" s="322" t="s">
        <v>461</v>
      </c>
      <c r="B4" s="322"/>
      <c r="C4" s="322"/>
      <c r="D4" s="322"/>
      <c r="E4" s="322"/>
      <c r="F4" s="322"/>
      <c r="G4" s="322"/>
      <c r="H4" s="322"/>
    </row>
    <row r="5" spans="1:8" ht="16.5" customHeight="1">
      <c r="A5" s="323"/>
      <c r="B5" s="323"/>
      <c r="C5" s="323"/>
      <c r="D5" s="323"/>
      <c r="E5" s="323"/>
      <c r="F5" s="323"/>
      <c r="G5" s="323"/>
      <c r="H5" s="323"/>
    </row>
    <row r="6" spans="1:7" ht="8.25" customHeight="1">
      <c r="A6" s="56"/>
      <c r="B6" s="57"/>
      <c r="C6" s="57"/>
      <c r="D6" s="57"/>
      <c r="E6" s="57"/>
      <c r="F6" s="57"/>
      <c r="G6" s="57"/>
    </row>
    <row r="7" spans="1:8" ht="32.25" customHeight="1">
      <c r="A7" s="330" t="s">
        <v>370</v>
      </c>
      <c r="B7" s="330"/>
      <c r="C7" s="330"/>
      <c r="D7" s="330"/>
      <c r="E7" s="330"/>
      <c r="F7" s="330"/>
      <c r="G7" s="330"/>
      <c r="H7" s="330"/>
    </row>
    <row r="8" spans="1:8" ht="13.5" customHeight="1">
      <c r="A8" s="58"/>
      <c r="B8" s="57"/>
      <c r="C8" s="59"/>
      <c r="D8" s="59"/>
      <c r="E8" s="59"/>
      <c r="F8" s="59"/>
      <c r="G8" s="57"/>
      <c r="H8" s="307" t="s">
        <v>187</v>
      </c>
    </row>
    <row r="9" spans="1:10" ht="13.5" customHeight="1">
      <c r="A9" s="60" t="s">
        <v>2</v>
      </c>
      <c r="B9" s="61" t="s">
        <v>188</v>
      </c>
      <c r="C9" s="61" t="s">
        <v>3</v>
      </c>
      <c r="D9" s="61" t="s">
        <v>4</v>
      </c>
      <c r="E9" s="61" t="s">
        <v>5</v>
      </c>
      <c r="F9" s="61" t="s">
        <v>6</v>
      </c>
      <c r="G9" s="61" t="s">
        <v>189</v>
      </c>
      <c r="H9" s="308" t="s">
        <v>454</v>
      </c>
      <c r="I9" s="270" t="s">
        <v>455</v>
      </c>
      <c r="J9" s="270" t="s">
        <v>456</v>
      </c>
    </row>
    <row r="10" spans="1:11" ht="18.75">
      <c r="A10" s="62" t="s">
        <v>8</v>
      </c>
      <c r="B10" s="63"/>
      <c r="C10" s="63"/>
      <c r="D10" s="63"/>
      <c r="E10" s="63"/>
      <c r="F10" s="64"/>
      <c r="G10" s="63"/>
      <c r="H10" s="309">
        <f>H11+H108+H326+H76</f>
        <v>84351.35143999998</v>
      </c>
      <c r="I10" s="295">
        <f>I11+I108+I326+I76</f>
        <v>22683.07033</v>
      </c>
      <c r="J10" s="296">
        <f>I10/H10*100</f>
        <v>26.891175947708092</v>
      </c>
      <c r="K10" s="213"/>
    </row>
    <row r="11" spans="1:10" ht="12.75">
      <c r="A11" s="65" t="s">
        <v>9</v>
      </c>
      <c r="B11" s="66"/>
      <c r="C11" s="66" t="s">
        <v>10</v>
      </c>
      <c r="D11" s="67"/>
      <c r="E11" s="67"/>
      <c r="F11" s="67"/>
      <c r="G11" s="66"/>
      <c r="H11" s="310">
        <f>H12+H18+H61</f>
        <v>5545.812890000001</v>
      </c>
      <c r="I11" s="297">
        <f>I12+I18+I61</f>
        <v>2435.46356</v>
      </c>
      <c r="J11" s="296">
        <f aca="true" t="shared" si="0" ref="J11:J74">I11/H11*100</f>
        <v>43.91535755545477</v>
      </c>
    </row>
    <row r="12" spans="1:10" ht="25.5">
      <c r="A12" s="156" t="s">
        <v>284</v>
      </c>
      <c r="B12" s="66"/>
      <c r="C12" s="66" t="s">
        <v>10</v>
      </c>
      <c r="D12" s="67" t="s">
        <v>30</v>
      </c>
      <c r="E12" s="67"/>
      <c r="F12" s="67"/>
      <c r="G12" s="66"/>
      <c r="H12" s="310">
        <f aca="true" t="shared" si="1" ref="H12:I16">H13</f>
        <v>55.5</v>
      </c>
      <c r="I12" s="297">
        <f t="shared" si="1"/>
        <v>23.13168</v>
      </c>
      <c r="J12" s="296">
        <f t="shared" si="0"/>
        <v>41.6787027027027</v>
      </c>
    </row>
    <row r="13" spans="1:10" ht="27" customHeight="1">
      <c r="A13" s="156" t="s">
        <v>191</v>
      </c>
      <c r="B13" s="66"/>
      <c r="C13" s="66" t="s">
        <v>10</v>
      </c>
      <c r="D13" s="67" t="s">
        <v>30</v>
      </c>
      <c r="E13" s="261" t="s">
        <v>12</v>
      </c>
      <c r="F13" s="158"/>
      <c r="G13" s="158"/>
      <c r="H13" s="310">
        <f t="shared" si="1"/>
        <v>55.5</v>
      </c>
      <c r="I13" s="297">
        <f t="shared" si="1"/>
        <v>23.13168</v>
      </c>
      <c r="J13" s="296">
        <f t="shared" si="0"/>
        <v>41.6787027027027</v>
      </c>
    </row>
    <row r="14" spans="1:10" ht="25.5">
      <c r="A14" s="157" t="s">
        <v>285</v>
      </c>
      <c r="B14" s="66"/>
      <c r="C14" s="66" t="s">
        <v>10</v>
      </c>
      <c r="D14" s="67" t="s">
        <v>30</v>
      </c>
      <c r="E14" s="262" t="s">
        <v>286</v>
      </c>
      <c r="F14" s="159"/>
      <c r="G14" s="159"/>
      <c r="H14" s="310">
        <f t="shared" si="1"/>
        <v>55.5</v>
      </c>
      <c r="I14" s="297">
        <f t="shared" si="1"/>
        <v>23.13168</v>
      </c>
      <c r="J14" s="296">
        <f t="shared" si="0"/>
        <v>41.6787027027027</v>
      </c>
    </row>
    <row r="15" spans="1:10" ht="12.75">
      <c r="A15" s="160" t="s">
        <v>33</v>
      </c>
      <c r="B15" s="66"/>
      <c r="C15" s="106" t="s">
        <v>10</v>
      </c>
      <c r="D15" s="155" t="s">
        <v>30</v>
      </c>
      <c r="E15" s="158" t="s">
        <v>286</v>
      </c>
      <c r="F15" s="158" t="s">
        <v>15</v>
      </c>
      <c r="G15" s="158"/>
      <c r="H15" s="311">
        <f t="shared" si="1"/>
        <v>55.5</v>
      </c>
      <c r="I15" s="298">
        <f t="shared" si="1"/>
        <v>23.13168</v>
      </c>
      <c r="J15" s="296">
        <f t="shared" si="0"/>
        <v>41.6787027027027</v>
      </c>
    </row>
    <row r="16" spans="1:10" ht="12.75">
      <c r="A16" s="160" t="s">
        <v>193</v>
      </c>
      <c r="B16" s="66"/>
      <c r="C16" s="106" t="s">
        <v>10</v>
      </c>
      <c r="D16" s="155" t="s">
        <v>30</v>
      </c>
      <c r="E16" s="158" t="s">
        <v>286</v>
      </c>
      <c r="F16" s="158" t="s">
        <v>15</v>
      </c>
      <c r="G16" s="158" t="s">
        <v>202</v>
      </c>
      <c r="H16" s="311">
        <f t="shared" si="1"/>
        <v>55.5</v>
      </c>
      <c r="I16" s="298">
        <f t="shared" si="1"/>
        <v>23.13168</v>
      </c>
      <c r="J16" s="296">
        <f t="shared" si="0"/>
        <v>41.6787027027027</v>
      </c>
    </row>
    <row r="17" spans="1:10" ht="12.75">
      <c r="A17" s="160" t="s">
        <v>197</v>
      </c>
      <c r="B17" s="66"/>
      <c r="C17" s="106" t="s">
        <v>10</v>
      </c>
      <c r="D17" s="155" t="s">
        <v>30</v>
      </c>
      <c r="E17" s="158" t="s">
        <v>286</v>
      </c>
      <c r="F17" s="158" t="s">
        <v>15</v>
      </c>
      <c r="G17" s="158" t="s">
        <v>212</v>
      </c>
      <c r="H17" s="311">
        <v>55.5</v>
      </c>
      <c r="I17" s="296">
        <v>23.13168</v>
      </c>
      <c r="J17" s="296">
        <f t="shared" si="0"/>
        <v>41.6787027027027</v>
      </c>
    </row>
    <row r="18" spans="1:10" s="70" customFormat="1" ht="38.25" customHeight="1">
      <c r="A18" s="68" t="s">
        <v>190</v>
      </c>
      <c r="B18" s="69"/>
      <c r="C18" s="69" t="s">
        <v>10</v>
      </c>
      <c r="D18" s="69" t="s">
        <v>11</v>
      </c>
      <c r="E18" s="69"/>
      <c r="F18" s="69"/>
      <c r="G18" s="69"/>
      <c r="H18" s="312">
        <f>H19+H53</f>
        <v>5290.312890000001</v>
      </c>
      <c r="I18" s="299">
        <f>I19+I53</f>
        <v>2412.33188</v>
      </c>
      <c r="J18" s="296">
        <f t="shared" si="0"/>
        <v>45.599039795167954</v>
      </c>
    </row>
    <row r="19" spans="1:10" ht="27" customHeight="1">
      <c r="A19" s="71" t="s">
        <v>191</v>
      </c>
      <c r="B19" s="72"/>
      <c r="C19" s="72" t="s">
        <v>10</v>
      </c>
      <c r="D19" s="72" t="s">
        <v>11</v>
      </c>
      <c r="E19" s="72" t="s">
        <v>12</v>
      </c>
      <c r="F19" s="72"/>
      <c r="G19" s="72"/>
      <c r="H19" s="312">
        <f>H20+H43</f>
        <v>5286.212890000001</v>
      </c>
      <c r="I19" s="299">
        <f>I20+I43</f>
        <v>2412.33188</v>
      </c>
      <c r="J19" s="296">
        <f t="shared" si="0"/>
        <v>45.634406525008494</v>
      </c>
    </row>
    <row r="20" spans="1:10" ht="12.75" customHeight="1">
      <c r="A20" s="73" t="s">
        <v>13</v>
      </c>
      <c r="B20" s="74" t="s">
        <v>192</v>
      </c>
      <c r="C20" s="74" t="s">
        <v>10</v>
      </c>
      <c r="D20" s="74" t="s">
        <v>11</v>
      </c>
      <c r="E20" s="74" t="s">
        <v>14</v>
      </c>
      <c r="F20" s="74"/>
      <c r="G20" s="74"/>
      <c r="H20" s="312">
        <f>H21+H39</f>
        <v>4635.212890000001</v>
      </c>
      <c r="I20" s="299">
        <f>I21+I39</f>
        <v>2213.6636000000003</v>
      </c>
      <c r="J20" s="296">
        <f t="shared" si="0"/>
        <v>47.75753892072042</v>
      </c>
    </row>
    <row r="21" spans="1:10" ht="12.75" customHeight="1">
      <c r="A21" s="76" t="s">
        <v>33</v>
      </c>
      <c r="B21" s="77" t="s">
        <v>192</v>
      </c>
      <c r="C21" s="77" t="s">
        <v>10</v>
      </c>
      <c r="D21" s="77" t="s">
        <v>11</v>
      </c>
      <c r="E21" s="77" t="s">
        <v>14</v>
      </c>
      <c r="F21" s="77" t="s">
        <v>15</v>
      </c>
      <c r="G21" s="77"/>
      <c r="H21" s="313">
        <f>H22+H26+H35+H36</f>
        <v>4635.212890000001</v>
      </c>
      <c r="I21" s="300">
        <f>I22+I26+I35+I36</f>
        <v>2213.6636000000003</v>
      </c>
      <c r="J21" s="296">
        <f t="shared" si="0"/>
        <v>47.75753892072042</v>
      </c>
    </row>
    <row r="22" spans="1:10" ht="12.75" customHeight="1">
      <c r="A22" s="78" t="s">
        <v>193</v>
      </c>
      <c r="B22" s="79" t="s">
        <v>192</v>
      </c>
      <c r="C22" s="79" t="s">
        <v>10</v>
      </c>
      <c r="D22" s="79" t="s">
        <v>11</v>
      </c>
      <c r="E22" s="79" t="s">
        <v>14</v>
      </c>
      <c r="F22" s="79" t="s">
        <v>15</v>
      </c>
      <c r="G22" s="79" t="s">
        <v>194</v>
      </c>
      <c r="H22" s="313">
        <f>H23+H24+H25</f>
        <v>3506.5</v>
      </c>
      <c r="I22" s="300">
        <f>I23+I24+I25</f>
        <v>1380.6551399999998</v>
      </c>
      <c r="J22" s="296">
        <f t="shared" si="0"/>
        <v>39.374166262655066</v>
      </c>
    </row>
    <row r="23" spans="1:10" ht="12.75" customHeight="1">
      <c r="A23" s="78" t="s">
        <v>195</v>
      </c>
      <c r="B23" s="77" t="s">
        <v>192</v>
      </c>
      <c r="C23" s="79" t="s">
        <v>10</v>
      </c>
      <c r="D23" s="79" t="s">
        <v>11</v>
      </c>
      <c r="E23" s="79" t="s">
        <v>14</v>
      </c>
      <c r="F23" s="79" t="s">
        <v>15</v>
      </c>
      <c r="G23" s="79" t="s">
        <v>196</v>
      </c>
      <c r="H23" s="229">
        <v>2699.4</v>
      </c>
      <c r="I23" s="296">
        <v>1080.92987</v>
      </c>
      <c r="J23" s="296">
        <f t="shared" si="0"/>
        <v>40.04333814921834</v>
      </c>
    </row>
    <row r="24" spans="1:10" ht="12.75" customHeight="1">
      <c r="A24" s="78" t="s">
        <v>197</v>
      </c>
      <c r="B24" s="79" t="s">
        <v>192</v>
      </c>
      <c r="C24" s="79" t="s">
        <v>10</v>
      </c>
      <c r="D24" s="79" t="s">
        <v>11</v>
      </c>
      <c r="E24" s="79" t="s">
        <v>14</v>
      </c>
      <c r="F24" s="79" t="s">
        <v>15</v>
      </c>
      <c r="G24" s="79" t="s">
        <v>198</v>
      </c>
      <c r="H24" s="229">
        <v>1.9</v>
      </c>
      <c r="I24" s="296">
        <v>0.3</v>
      </c>
      <c r="J24" s="296">
        <f t="shared" si="0"/>
        <v>15.789473684210526</v>
      </c>
    </row>
    <row r="25" spans="1:10" ht="12.75" customHeight="1">
      <c r="A25" s="78" t="s">
        <v>199</v>
      </c>
      <c r="B25" s="77" t="s">
        <v>192</v>
      </c>
      <c r="C25" s="79" t="s">
        <v>10</v>
      </c>
      <c r="D25" s="79" t="s">
        <v>11</v>
      </c>
      <c r="E25" s="79" t="s">
        <v>14</v>
      </c>
      <c r="F25" s="79" t="s">
        <v>15</v>
      </c>
      <c r="G25" s="79" t="s">
        <v>200</v>
      </c>
      <c r="H25" s="229">
        <v>805.2</v>
      </c>
      <c r="I25" s="296">
        <v>299.42527</v>
      </c>
      <c r="J25" s="296">
        <f t="shared" si="0"/>
        <v>37.18644684550422</v>
      </c>
    </row>
    <row r="26" spans="1:10" ht="12.75" customHeight="1">
      <c r="A26" s="78" t="s">
        <v>201</v>
      </c>
      <c r="B26" s="79" t="s">
        <v>192</v>
      </c>
      <c r="C26" s="79" t="s">
        <v>10</v>
      </c>
      <c r="D26" s="79" t="s">
        <v>11</v>
      </c>
      <c r="E26" s="79" t="s">
        <v>14</v>
      </c>
      <c r="F26" s="79" t="s">
        <v>15</v>
      </c>
      <c r="G26" s="79" t="s">
        <v>202</v>
      </c>
      <c r="H26" s="313">
        <f>H27+H28+H29+H30+H31+H32</f>
        <v>498.13587000000007</v>
      </c>
      <c r="I26" s="300">
        <f>I27+I28+I29+I30+I31+I32</f>
        <v>328.85296000000005</v>
      </c>
      <c r="J26" s="296">
        <f t="shared" si="0"/>
        <v>66.01671949462302</v>
      </c>
    </row>
    <row r="27" spans="1:10" ht="12.75" customHeight="1">
      <c r="A27" s="78" t="s">
        <v>203</v>
      </c>
      <c r="B27" s="77" t="s">
        <v>192</v>
      </c>
      <c r="C27" s="79" t="s">
        <v>10</v>
      </c>
      <c r="D27" s="79" t="s">
        <v>11</v>
      </c>
      <c r="E27" s="79" t="s">
        <v>14</v>
      </c>
      <c r="F27" s="79" t="s">
        <v>15</v>
      </c>
      <c r="G27" s="79" t="s">
        <v>204</v>
      </c>
      <c r="H27" s="229">
        <f>120+20</f>
        <v>140</v>
      </c>
      <c r="I27" s="296">
        <v>106.49585</v>
      </c>
      <c r="J27" s="296">
        <f t="shared" si="0"/>
        <v>76.06846428571428</v>
      </c>
    </row>
    <row r="28" spans="1:10" ht="12.75" customHeight="1">
      <c r="A28" s="78" t="s">
        <v>205</v>
      </c>
      <c r="B28" s="79" t="s">
        <v>192</v>
      </c>
      <c r="C28" s="79" t="s">
        <v>10</v>
      </c>
      <c r="D28" s="79" t="s">
        <v>11</v>
      </c>
      <c r="E28" s="79" t="s">
        <v>14</v>
      </c>
      <c r="F28" s="79" t="s">
        <v>15</v>
      </c>
      <c r="G28" s="79" t="s">
        <v>206</v>
      </c>
      <c r="H28" s="229">
        <v>9.3</v>
      </c>
      <c r="I28" s="296">
        <v>0</v>
      </c>
      <c r="J28" s="296">
        <f t="shared" si="0"/>
        <v>0</v>
      </c>
    </row>
    <row r="29" spans="1:10" ht="12.75" customHeight="1">
      <c r="A29" s="78" t="s">
        <v>207</v>
      </c>
      <c r="B29" s="77" t="s">
        <v>192</v>
      </c>
      <c r="C29" s="79" t="s">
        <v>10</v>
      </c>
      <c r="D29" s="79" t="s">
        <v>11</v>
      </c>
      <c r="E29" s="79" t="s">
        <v>14</v>
      </c>
      <c r="F29" s="79" t="s">
        <v>15</v>
      </c>
      <c r="G29" s="79">
        <v>223</v>
      </c>
      <c r="H29" s="229">
        <v>83.3</v>
      </c>
      <c r="I29" s="296">
        <v>43.2856</v>
      </c>
      <c r="J29" s="296">
        <f t="shared" si="0"/>
        <v>51.96350540216087</v>
      </c>
    </row>
    <row r="30" spans="1:10" ht="12.75" customHeight="1">
      <c r="A30" s="78" t="s">
        <v>208</v>
      </c>
      <c r="B30" s="79" t="s">
        <v>192</v>
      </c>
      <c r="C30" s="79" t="s">
        <v>10</v>
      </c>
      <c r="D30" s="79" t="s">
        <v>11</v>
      </c>
      <c r="E30" s="79" t="s">
        <v>14</v>
      </c>
      <c r="F30" s="79" t="s">
        <v>15</v>
      </c>
      <c r="G30" s="79">
        <v>224</v>
      </c>
      <c r="H30" s="229">
        <v>7.391</v>
      </c>
      <c r="I30" s="296">
        <v>3.264</v>
      </c>
      <c r="J30" s="296">
        <f t="shared" si="0"/>
        <v>44.161818427817614</v>
      </c>
    </row>
    <row r="31" spans="1:10" ht="12.75" customHeight="1">
      <c r="A31" s="78" t="s">
        <v>209</v>
      </c>
      <c r="B31" s="77" t="s">
        <v>192</v>
      </c>
      <c r="C31" s="79" t="s">
        <v>10</v>
      </c>
      <c r="D31" s="79" t="s">
        <v>11</v>
      </c>
      <c r="E31" s="79" t="s">
        <v>14</v>
      </c>
      <c r="F31" s="79" t="s">
        <v>15</v>
      </c>
      <c r="G31" s="79" t="s">
        <v>210</v>
      </c>
      <c r="H31" s="229">
        <f>50-20+3.06784+10</f>
        <v>43.06784</v>
      </c>
      <c r="I31" s="296">
        <v>29.482</v>
      </c>
      <c r="J31" s="296">
        <f t="shared" si="0"/>
        <v>68.45479132457073</v>
      </c>
    </row>
    <row r="32" spans="1:10" ht="12.75" customHeight="1">
      <c r="A32" s="78" t="s">
        <v>211</v>
      </c>
      <c r="B32" s="79" t="s">
        <v>192</v>
      </c>
      <c r="C32" s="79" t="s">
        <v>10</v>
      </c>
      <c r="D32" s="79" t="s">
        <v>11</v>
      </c>
      <c r="E32" s="79" t="s">
        <v>14</v>
      </c>
      <c r="F32" s="79" t="s">
        <v>15</v>
      </c>
      <c r="G32" s="79" t="s">
        <v>212</v>
      </c>
      <c r="H32" s="229">
        <f>100+24.99703+20+5+50.28+15-0.2</f>
        <v>215.07703</v>
      </c>
      <c r="I32" s="296">
        <v>146.32551</v>
      </c>
      <c r="J32" s="296">
        <f t="shared" si="0"/>
        <v>68.03400158538548</v>
      </c>
    </row>
    <row r="33" spans="1:10" ht="12.75" customHeight="1" hidden="1">
      <c r="A33" s="78" t="s">
        <v>213</v>
      </c>
      <c r="B33" s="77" t="s">
        <v>192</v>
      </c>
      <c r="C33" s="79" t="s">
        <v>10</v>
      </c>
      <c r="D33" s="79" t="s">
        <v>11</v>
      </c>
      <c r="E33" s="79" t="s">
        <v>14</v>
      </c>
      <c r="F33" s="79" t="s">
        <v>15</v>
      </c>
      <c r="G33" s="79" t="s">
        <v>214</v>
      </c>
      <c r="H33" s="313"/>
      <c r="I33" s="296"/>
      <c r="J33" s="296" t="e">
        <f t="shared" si="0"/>
        <v>#DIV/0!</v>
      </c>
    </row>
    <row r="34" spans="1:10" ht="12.75" customHeight="1" hidden="1">
      <c r="A34" s="78" t="s">
        <v>215</v>
      </c>
      <c r="B34" s="79" t="s">
        <v>192</v>
      </c>
      <c r="C34" s="79" t="s">
        <v>10</v>
      </c>
      <c r="D34" s="79" t="s">
        <v>11</v>
      </c>
      <c r="E34" s="79" t="s">
        <v>14</v>
      </c>
      <c r="F34" s="79" t="s">
        <v>15</v>
      </c>
      <c r="G34" s="79">
        <v>262</v>
      </c>
      <c r="H34" s="229"/>
      <c r="I34" s="296"/>
      <c r="J34" s="296" t="e">
        <f t="shared" si="0"/>
        <v>#DIV/0!</v>
      </c>
    </row>
    <row r="35" spans="1:10" ht="12.75" customHeight="1">
      <c r="A35" s="78" t="s">
        <v>25</v>
      </c>
      <c r="B35" s="77" t="s">
        <v>192</v>
      </c>
      <c r="C35" s="79" t="s">
        <v>10</v>
      </c>
      <c r="D35" s="79" t="s">
        <v>11</v>
      </c>
      <c r="E35" s="79" t="s">
        <v>14</v>
      </c>
      <c r="F35" s="79" t="s">
        <v>15</v>
      </c>
      <c r="G35" s="79">
        <v>290</v>
      </c>
      <c r="H35" s="229">
        <f>22.2+7.04135+30-14+20+0.2</f>
        <v>65.44135</v>
      </c>
      <c r="I35" s="296">
        <v>35.50077</v>
      </c>
      <c r="J35" s="296">
        <f t="shared" si="0"/>
        <v>54.2482237912268</v>
      </c>
    </row>
    <row r="36" spans="1:10" ht="12.75" customHeight="1">
      <c r="A36" s="78" t="s">
        <v>216</v>
      </c>
      <c r="B36" s="79" t="s">
        <v>192</v>
      </c>
      <c r="C36" s="79" t="s">
        <v>10</v>
      </c>
      <c r="D36" s="79" t="s">
        <v>11</v>
      </c>
      <c r="E36" s="79" t="s">
        <v>14</v>
      </c>
      <c r="F36" s="79" t="s">
        <v>15</v>
      </c>
      <c r="G36" s="79" t="s">
        <v>217</v>
      </c>
      <c r="H36" s="313">
        <f>H37+H38</f>
        <v>565.1356700000001</v>
      </c>
      <c r="I36" s="300">
        <f>I37+I38</f>
        <v>468.65473000000003</v>
      </c>
      <c r="J36" s="296">
        <f t="shared" si="0"/>
        <v>82.92782687031593</v>
      </c>
    </row>
    <row r="37" spans="1:10" ht="12.75" customHeight="1">
      <c r="A37" s="78" t="s">
        <v>218</v>
      </c>
      <c r="B37" s="77" t="s">
        <v>192</v>
      </c>
      <c r="C37" s="79" t="s">
        <v>10</v>
      </c>
      <c r="D37" s="79" t="s">
        <v>11</v>
      </c>
      <c r="E37" s="79" t="s">
        <v>14</v>
      </c>
      <c r="F37" s="79" t="s">
        <v>15</v>
      </c>
      <c r="G37" s="79">
        <v>310</v>
      </c>
      <c r="H37" s="229">
        <f>37.5+39.87941+30+30+14+3</f>
        <v>154.37941</v>
      </c>
      <c r="I37" s="296">
        <v>151.8616</v>
      </c>
      <c r="J37" s="296">
        <f t="shared" si="0"/>
        <v>98.36907654978083</v>
      </c>
    </row>
    <row r="38" spans="1:10" ht="14.25" customHeight="1">
      <c r="A38" s="78" t="s">
        <v>219</v>
      </c>
      <c r="B38" s="79" t="s">
        <v>192</v>
      </c>
      <c r="C38" s="79" t="s">
        <v>10</v>
      </c>
      <c r="D38" s="79" t="s">
        <v>11</v>
      </c>
      <c r="E38" s="79" t="s">
        <v>14</v>
      </c>
      <c r="F38" s="79" t="s">
        <v>15</v>
      </c>
      <c r="G38" s="79" t="s">
        <v>220</v>
      </c>
      <c r="H38" s="229">
        <f>166.8+60+12.15626+40+4.8+22+105</f>
        <v>410.75626000000005</v>
      </c>
      <c r="I38" s="296">
        <v>316.79313</v>
      </c>
      <c r="J38" s="296">
        <f t="shared" si="0"/>
        <v>77.12435837252973</v>
      </c>
    </row>
    <row r="39" spans="1:10" s="70" customFormat="1" ht="12.75" customHeight="1" hidden="1">
      <c r="A39" s="73" t="s">
        <v>16</v>
      </c>
      <c r="B39" s="74" t="s">
        <v>192</v>
      </c>
      <c r="C39" s="74" t="s">
        <v>10</v>
      </c>
      <c r="D39" s="74" t="s">
        <v>11</v>
      </c>
      <c r="E39" s="74" t="s">
        <v>17</v>
      </c>
      <c r="F39" s="74"/>
      <c r="G39" s="74"/>
      <c r="H39" s="256">
        <f>H40</f>
        <v>0</v>
      </c>
      <c r="I39" s="296"/>
      <c r="J39" s="296" t="e">
        <f t="shared" si="0"/>
        <v>#DIV/0!</v>
      </c>
    </row>
    <row r="40" spans="1:10" ht="12.75" customHeight="1" hidden="1">
      <c r="A40" s="78" t="s">
        <v>33</v>
      </c>
      <c r="B40" s="77" t="s">
        <v>192</v>
      </c>
      <c r="C40" s="79" t="s">
        <v>10</v>
      </c>
      <c r="D40" s="79" t="s">
        <v>11</v>
      </c>
      <c r="E40" s="79" t="s">
        <v>17</v>
      </c>
      <c r="F40" s="79" t="s">
        <v>15</v>
      </c>
      <c r="G40" s="79"/>
      <c r="H40" s="229">
        <f>H41</f>
        <v>0</v>
      </c>
      <c r="I40" s="296"/>
      <c r="J40" s="296" t="e">
        <f t="shared" si="0"/>
        <v>#DIV/0!</v>
      </c>
    </row>
    <row r="41" spans="1:10" ht="12.75" customHeight="1" hidden="1">
      <c r="A41" s="78" t="s">
        <v>221</v>
      </c>
      <c r="B41" s="79" t="s">
        <v>192</v>
      </c>
      <c r="C41" s="79" t="s">
        <v>10</v>
      </c>
      <c r="D41" s="79" t="s">
        <v>11</v>
      </c>
      <c r="E41" s="79" t="s">
        <v>17</v>
      </c>
      <c r="F41" s="79" t="s">
        <v>15</v>
      </c>
      <c r="G41" s="79" t="s">
        <v>222</v>
      </c>
      <c r="H41" s="229">
        <f>H42</f>
        <v>0</v>
      </c>
      <c r="I41" s="296"/>
      <c r="J41" s="296" t="e">
        <f t="shared" si="0"/>
        <v>#DIV/0!</v>
      </c>
    </row>
    <row r="42" spans="1:10" ht="12.75" customHeight="1" hidden="1">
      <c r="A42" s="76" t="s">
        <v>25</v>
      </c>
      <c r="B42" s="77" t="s">
        <v>192</v>
      </c>
      <c r="C42" s="77" t="s">
        <v>10</v>
      </c>
      <c r="D42" s="77" t="s">
        <v>11</v>
      </c>
      <c r="E42" s="77" t="s">
        <v>17</v>
      </c>
      <c r="F42" s="77" t="s">
        <v>15</v>
      </c>
      <c r="G42" s="77">
        <v>290</v>
      </c>
      <c r="H42" s="229"/>
      <c r="I42" s="296"/>
      <c r="J42" s="296" t="e">
        <f t="shared" si="0"/>
        <v>#DIV/0!</v>
      </c>
    </row>
    <row r="43" spans="1:10" s="70" customFormat="1" ht="27">
      <c r="A43" s="80" t="s">
        <v>223</v>
      </c>
      <c r="B43" s="74" t="s">
        <v>192</v>
      </c>
      <c r="C43" s="81" t="s">
        <v>10</v>
      </c>
      <c r="D43" s="81" t="s">
        <v>11</v>
      </c>
      <c r="E43" s="81" t="s">
        <v>18</v>
      </c>
      <c r="F43" s="81"/>
      <c r="G43" s="81"/>
      <c r="H43" s="312">
        <f aca="true" t="shared" si="2" ref="H43:I45">H44</f>
        <v>651</v>
      </c>
      <c r="I43" s="299">
        <f t="shared" si="2"/>
        <v>198.66828</v>
      </c>
      <c r="J43" s="296">
        <f t="shared" si="0"/>
        <v>30.51740092165899</v>
      </c>
    </row>
    <row r="44" spans="1:10" ht="15.75" customHeight="1">
      <c r="A44" s="82" t="s">
        <v>33</v>
      </c>
      <c r="B44" s="79" t="s">
        <v>192</v>
      </c>
      <c r="C44" s="83" t="s">
        <v>10</v>
      </c>
      <c r="D44" s="83" t="s">
        <v>11</v>
      </c>
      <c r="E44" s="83" t="s">
        <v>18</v>
      </c>
      <c r="F44" s="83" t="s">
        <v>15</v>
      </c>
      <c r="G44" s="83"/>
      <c r="H44" s="313">
        <f t="shared" si="2"/>
        <v>651</v>
      </c>
      <c r="I44" s="300">
        <f t="shared" si="2"/>
        <v>198.66828</v>
      </c>
      <c r="J44" s="296">
        <f t="shared" si="0"/>
        <v>30.51740092165899</v>
      </c>
    </row>
    <row r="45" spans="1:10" ht="12.75" customHeight="1">
      <c r="A45" s="84" t="s">
        <v>221</v>
      </c>
      <c r="B45" s="77" t="s">
        <v>192</v>
      </c>
      <c r="C45" s="83" t="s">
        <v>10</v>
      </c>
      <c r="D45" s="83" t="s">
        <v>11</v>
      </c>
      <c r="E45" s="83" t="s">
        <v>18</v>
      </c>
      <c r="F45" s="83" t="s">
        <v>15</v>
      </c>
      <c r="G45" s="83" t="s">
        <v>222</v>
      </c>
      <c r="H45" s="229">
        <f t="shared" si="2"/>
        <v>651</v>
      </c>
      <c r="I45" s="301">
        <f t="shared" si="2"/>
        <v>198.66828</v>
      </c>
      <c r="J45" s="296">
        <f t="shared" si="0"/>
        <v>30.51740092165899</v>
      </c>
    </row>
    <row r="46" spans="1:10" ht="15" customHeight="1">
      <c r="A46" s="78" t="s">
        <v>193</v>
      </c>
      <c r="B46" s="77" t="s">
        <v>192</v>
      </c>
      <c r="C46" s="83" t="s">
        <v>10</v>
      </c>
      <c r="D46" s="83" t="s">
        <v>11</v>
      </c>
      <c r="E46" s="83" t="s">
        <v>18</v>
      </c>
      <c r="F46" s="83" t="s">
        <v>15</v>
      </c>
      <c r="G46" s="83" t="s">
        <v>194</v>
      </c>
      <c r="H46" s="229">
        <f>H51+H52</f>
        <v>651</v>
      </c>
      <c r="I46" s="301">
        <f>I51+I52</f>
        <v>198.66828</v>
      </c>
      <c r="J46" s="296">
        <f t="shared" si="0"/>
        <v>30.51740092165899</v>
      </c>
    </row>
    <row r="47" spans="1:227" ht="12.75" customHeight="1" hidden="1">
      <c r="A47" s="84" t="s">
        <v>195</v>
      </c>
      <c r="B47" s="79" t="s">
        <v>192</v>
      </c>
      <c r="C47" s="83" t="s">
        <v>10</v>
      </c>
      <c r="D47" s="83" t="s">
        <v>11</v>
      </c>
      <c r="E47" s="83" t="s">
        <v>18</v>
      </c>
      <c r="F47" s="83" t="s">
        <v>15</v>
      </c>
      <c r="G47" s="83" t="s">
        <v>196</v>
      </c>
      <c r="H47" s="312">
        <f>H48</f>
        <v>0</v>
      </c>
      <c r="I47" s="296"/>
      <c r="J47" s="296" t="e">
        <f t="shared" si="0"/>
        <v>#DIV/0!</v>
      </c>
      <c r="O47" s="85"/>
      <c r="P47" s="86"/>
      <c r="Q47" s="87"/>
      <c r="R47" s="87"/>
      <c r="S47" s="87"/>
      <c r="T47" s="87"/>
      <c r="U47" s="88"/>
      <c r="V47" s="87"/>
      <c r="W47" s="89"/>
      <c r="AA47" s="90"/>
      <c r="AI47" s="85"/>
      <c r="AJ47" s="86"/>
      <c r="AK47" s="87"/>
      <c r="AL47" s="87"/>
      <c r="AM47" s="87"/>
      <c r="AN47" s="87"/>
      <c r="AO47" s="88"/>
      <c r="AP47" s="87"/>
      <c r="AQ47" s="89"/>
      <c r="AU47" s="90"/>
      <c r="BC47" s="85"/>
      <c r="BD47" s="86"/>
      <c r="BE47" s="87"/>
      <c r="BF47" s="87"/>
      <c r="BG47" s="87"/>
      <c r="BH47" s="87"/>
      <c r="BI47" s="88"/>
      <c r="BJ47" s="87"/>
      <c r="BK47" s="89"/>
      <c r="BO47" s="90"/>
      <c r="BW47" s="85"/>
      <c r="BX47" s="86"/>
      <c r="BY47" s="87"/>
      <c r="BZ47" s="87"/>
      <c r="CA47" s="87"/>
      <c r="CB47" s="87"/>
      <c r="CC47" s="88"/>
      <c r="CD47" s="87"/>
      <c r="CE47" s="89"/>
      <c r="CI47" s="90"/>
      <c r="CQ47" s="85"/>
      <c r="CR47" s="86"/>
      <c r="CS47" s="87"/>
      <c r="CT47" s="87"/>
      <c r="CU47" s="87"/>
      <c r="CV47" s="87"/>
      <c r="CW47" s="88"/>
      <c r="CX47" s="87"/>
      <c r="CY47" s="89"/>
      <c r="DC47" s="90"/>
      <c r="DK47" s="85"/>
      <c r="DL47" s="86"/>
      <c r="DM47" s="87"/>
      <c r="DN47" s="87"/>
      <c r="DO47" s="87"/>
      <c r="DP47" s="87"/>
      <c r="DQ47" s="88"/>
      <c r="DR47" s="87"/>
      <c r="DS47" s="89"/>
      <c r="DW47" s="90"/>
      <c r="EE47" s="85"/>
      <c r="EF47" s="86"/>
      <c r="EG47" s="87"/>
      <c r="EH47" s="87"/>
      <c r="EI47" s="87"/>
      <c r="EJ47" s="87"/>
      <c r="EK47" s="88"/>
      <c r="EL47" s="87"/>
      <c r="EM47" s="89"/>
      <c r="EQ47" s="90"/>
      <c r="EY47" s="85"/>
      <c r="EZ47" s="86"/>
      <c r="FA47" s="87"/>
      <c r="FB47" s="87"/>
      <c r="FC47" s="87"/>
      <c r="FD47" s="87"/>
      <c r="FE47" s="88"/>
      <c r="FF47" s="87"/>
      <c r="FG47" s="89"/>
      <c r="FK47" s="90"/>
      <c r="FS47" s="85"/>
      <c r="FT47" s="86"/>
      <c r="FU47" s="87"/>
      <c r="FV47" s="87"/>
      <c r="FW47" s="87"/>
      <c r="FX47" s="87"/>
      <c r="FY47" s="88"/>
      <c r="FZ47" s="87"/>
      <c r="GA47" s="89"/>
      <c r="GE47" s="90"/>
      <c r="GM47" s="85"/>
      <c r="GN47" s="86"/>
      <c r="GO47" s="87"/>
      <c r="GP47" s="87"/>
      <c r="GQ47" s="87"/>
      <c r="GR47" s="87"/>
      <c r="GS47" s="88"/>
      <c r="GT47" s="87"/>
      <c r="GU47" s="89"/>
      <c r="GY47" s="90"/>
      <c r="HG47" s="85"/>
      <c r="HH47" s="86"/>
      <c r="HI47" s="87"/>
      <c r="HJ47" s="87"/>
      <c r="HK47" s="87"/>
      <c r="HL47" s="87"/>
      <c r="HM47" s="88"/>
      <c r="HN47" s="87"/>
      <c r="HO47" s="89"/>
      <c r="HS47" s="90"/>
    </row>
    <row r="48" spans="1:10" ht="12.75" customHeight="1" hidden="1">
      <c r="A48" s="84" t="s">
        <v>197</v>
      </c>
      <c r="B48" s="77" t="s">
        <v>192</v>
      </c>
      <c r="C48" s="83" t="s">
        <v>10</v>
      </c>
      <c r="D48" s="83" t="s">
        <v>11</v>
      </c>
      <c r="E48" s="83" t="s">
        <v>18</v>
      </c>
      <c r="F48" s="83" t="s">
        <v>15</v>
      </c>
      <c r="G48" s="83" t="s">
        <v>198</v>
      </c>
      <c r="H48" s="312">
        <f>H49</f>
        <v>0</v>
      </c>
      <c r="I48" s="296"/>
      <c r="J48" s="296" t="e">
        <f t="shared" si="0"/>
        <v>#DIV/0!</v>
      </c>
    </row>
    <row r="49" spans="1:10" ht="12.75" customHeight="1" hidden="1">
      <c r="A49" s="84" t="s">
        <v>224</v>
      </c>
      <c r="B49" s="77" t="s">
        <v>192</v>
      </c>
      <c r="C49" s="83" t="s">
        <v>10</v>
      </c>
      <c r="D49" s="83" t="s">
        <v>11</v>
      </c>
      <c r="E49" s="83" t="s">
        <v>18</v>
      </c>
      <c r="F49" s="83" t="s">
        <v>15</v>
      </c>
      <c r="G49" s="83" t="s">
        <v>200</v>
      </c>
      <c r="H49" s="312">
        <f>H50</f>
        <v>0</v>
      </c>
      <c r="I49" s="296"/>
      <c r="J49" s="296" t="e">
        <f t="shared" si="0"/>
        <v>#DIV/0!</v>
      </c>
    </row>
    <row r="50" spans="1:10" ht="12.75" customHeight="1" hidden="1">
      <c r="A50" s="78" t="s">
        <v>211</v>
      </c>
      <c r="B50" s="79" t="s">
        <v>192</v>
      </c>
      <c r="C50" s="79" t="s">
        <v>10</v>
      </c>
      <c r="D50" s="79" t="s">
        <v>19</v>
      </c>
      <c r="E50" s="79" t="s">
        <v>20</v>
      </c>
      <c r="F50" s="79" t="s">
        <v>15</v>
      </c>
      <c r="G50" s="79">
        <v>290</v>
      </c>
      <c r="H50" s="256"/>
      <c r="I50" s="296"/>
      <c r="J50" s="296" t="e">
        <f t="shared" si="0"/>
        <v>#DIV/0!</v>
      </c>
    </row>
    <row r="51" spans="1:10" ht="12.75" customHeight="1">
      <c r="A51" s="84" t="s">
        <v>195</v>
      </c>
      <c r="B51" s="77" t="s">
        <v>192</v>
      </c>
      <c r="C51" s="83" t="s">
        <v>10</v>
      </c>
      <c r="D51" s="83" t="s">
        <v>11</v>
      </c>
      <c r="E51" s="83" t="s">
        <v>18</v>
      </c>
      <c r="F51" s="83" t="s">
        <v>15</v>
      </c>
      <c r="G51" s="83" t="s">
        <v>196</v>
      </c>
      <c r="H51" s="229">
        <v>500</v>
      </c>
      <c r="I51" s="296">
        <v>158.56671</v>
      </c>
      <c r="J51" s="296">
        <f t="shared" si="0"/>
        <v>31.713342</v>
      </c>
    </row>
    <row r="52" spans="1:10" ht="12.75" customHeight="1">
      <c r="A52" s="78" t="s">
        <v>199</v>
      </c>
      <c r="B52" s="77" t="s">
        <v>192</v>
      </c>
      <c r="C52" s="83" t="s">
        <v>10</v>
      </c>
      <c r="D52" s="83" t="s">
        <v>11</v>
      </c>
      <c r="E52" s="83" t="s">
        <v>18</v>
      </c>
      <c r="F52" s="83" t="s">
        <v>15</v>
      </c>
      <c r="G52" s="83" t="s">
        <v>200</v>
      </c>
      <c r="H52" s="229">
        <v>151</v>
      </c>
      <c r="I52" s="296">
        <v>40.10157</v>
      </c>
      <c r="J52" s="296">
        <f t="shared" si="0"/>
        <v>26.557331125827815</v>
      </c>
    </row>
    <row r="53" spans="1:10" ht="40.5">
      <c r="A53" s="91" t="s">
        <v>279</v>
      </c>
      <c r="B53" s="74" t="s">
        <v>192</v>
      </c>
      <c r="C53" s="81" t="s">
        <v>10</v>
      </c>
      <c r="D53" s="81" t="s">
        <v>11</v>
      </c>
      <c r="E53" s="81" t="s">
        <v>225</v>
      </c>
      <c r="F53" s="81"/>
      <c r="G53" s="81"/>
      <c r="H53" s="256">
        <f aca="true" t="shared" si="3" ref="H53:I55">H54</f>
        <v>4.1</v>
      </c>
      <c r="I53" s="302">
        <f t="shared" si="3"/>
        <v>0</v>
      </c>
      <c r="J53" s="296">
        <f t="shared" si="0"/>
        <v>0</v>
      </c>
    </row>
    <row r="54" spans="1:10" ht="12.75" customHeight="1">
      <c r="A54" s="76" t="s">
        <v>33</v>
      </c>
      <c r="B54" s="77" t="s">
        <v>192</v>
      </c>
      <c r="C54" s="83" t="s">
        <v>10</v>
      </c>
      <c r="D54" s="83" t="s">
        <v>11</v>
      </c>
      <c r="E54" s="83" t="s">
        <v>225</v>
      </c>
      <c r="F54" s="83" t="s">
        <v>15</v>
      </c>
      <c r="G54" s="83"/>
      <c r="H54" s="229">
        <f t="shared" si="3"/>
        <v>4.1</v>
      </c>
      <c r="I54" s="301">
        <f t="shared" si="3"/>
        <v>0</v>
      </c>
      <c r="J54" s="296">
        <f t="shared" si="0"/>
        <v>0</v>
      </c>
    </row>
    <row r="55" spans="1:10" ht="12.75" customHeight="1">
      <c r="A55" s="78" t="s">
        <v>216</v>
      </c>
      <c r="B55" s="77" t="s">
        <v>192</v>
      </c>
      <c r="C55" s="83" t="s">
        <v>10</v>
      </c>
      <c r="D55" s="83" t="s">
        <v>11</v>
      </c>
      <c r="E55" s="83" t="s">
        <v>225</v>
      </c>
      <c r="F55" s="83" t="s">
        <v>15</v>
      </c>
      <c r="G55" s="83" t="s">
        <v>217</v>
      </c>
      <c r="H55" s="229">
        <f t="shared" si="3"/>
        <v>4.1</v>
      </c>
      <c r="I55" s="301">
        <f t="shared" si="3"/>
        <v>0</v>
      </c>
      <c r="J55" s="296">
        <f t="shared" si="0"/>
        <v>0</v>
      </c>
    </row>
    <row r="56" spans="1:10" ht="12.75" customHeight="1">
      <c r="A56" s="78" t="s">
        <v>219</v>
      </c>
      <c r="B56" s="77" t="s">
        <v>192</v>
      </c>
      <c r="C56" s="83" t="s">
        <v>10</v>
      </c>
      <c r="D56" s="83" t="s">
        <v>11</v>
      </c>
      <c r="E56" s="83" t="s">
        <v>225</v>
      </c>
      <c r="F56" s="83" t="s">
        <v>15</v>
      </c>
      <c r="G56" s="83" t="s">
        <v>220</v>
      </c>
      <c r="H56" s="229">
        <v>4.1</v>
      </c>
      <c r="I56" s="296">
        <v>0</v>
      </c>
      <c r="J56" s="296">
        <f t="shared" si="0"/>
        <v>0</v>
      </c>
    </row>
    <row r="57" spans="1:10" ht="12.75" customHeight="1" hidden="1">
      <c r="A57" s="92" t="s">
        <v>226</v>
      </c>
      <c r="B57" s="93" t="s">
        <v>192</v>
      </c>
      <c r="C57" s="93" t="s">
        <v>10</v>
      </c>
      <c r="D57" s="93" t="s">
        <v>19</v>
      </c>
      <c r="E57" s="93"/>
      <c r="F57" s="93"/>
      <c r="G57" s="93"/>
      <c r="H57" s="256">
        <f>H58</f>
        <v>0</v>
      </c>
      <c r="I57" s="296"/>
      <c r="J57" s="296" t="e">
        <f t="shared" si="0"/>
        <v>#DIV/0!</v>
      </c>
    </row>
    <row r="58" spans="1:10" ht="12.75" customHeight="1" hidden="1">
      <c r="A58" s="94" t="s">
        <v>227</v>
      </c>
      <c r="B58" s="95" t="s">
        <v>192</v>
      </c>
      <c r="C58" s="95" t="s">
        <v>10</v>
      </c>
      <c r="D58" s="95" t="s">
        <v>19</v>
      </c>
      <c r="E58" s="95" t="s">
        <v>20</v>
      </c>
      <c r="F58" s="95"/>
      <c r="G58" s="95"/>
      <c r="H58" s="229">
        <f>H59</f>
        <v>0</v>
      </c>
      <c r="I58" s="296"/>
      <c r="J58" s="296" t="e">
        <f t="shared" si="0"/>
        <v>#DIV/0!</v>
      </c>
    </row>
    <row r="59" spans="1:10" ht="12.75" customHeight="1" hidden="1">
      <c r="A59" s="96" t="s">
        <v>221</v>
      </c>
      <c r="B59" s="97" t="s">
        <v>192</v>
      </c>
      <c r="C59" s="97" t="s">
        <v>10</v>
      </c>
      <c r="D59" s="97" t="s">
        <v>19</v>
      </c>
      <c r="E59" s="97" t="s">
        <v>228</v>
      </c>
      <c r="F59" s="97" t="s">
        <v>15</v>
      </c>
      <c r="G59" s="97">
        <v>200</v>
      </c>
      <c r="H59" s="229">
        <f>H60</f>
        <v>0</v>
      </c>
      <c r="I59" s="296"/>
      <c r="J59" s="296" t="e">
        <f t="shared" si="0"/>
        <v>#DIV/0!</v>
      </c>
    </row>
    <row r="60" spans="1:10" ht="12.75" customHeight="1" hidden="1">
      <c r="A60" s="96" t="s">
        <v>25</v>
      </c>
      <c r="B60" s="97" t="s">
        <v>192</v>
      </c>
      <c r="C60" s="97" t="s">
        <v>10</v>
      </c>
      <c r="D60" s="97" t="s">
        <v>19</v>
      </c>
      <c r="E60" s="97" t="s">
        <v>20</v>
      </c>
      <c r="F60" s="97" t="s">
        <v>15</v>
      </c>
      <c r="G60" s="97">
        <v>290</v>
      </c>
      <c r="H60" s="229"/>
      <c r="I60" s="296"/>
      <c r="J60" s="296" t="e">
        <f t="shared" si="0"/>
        <v>#DIV/0!</v>
      </c>
    </row>
    <row r="61" spans="1:10" s="70" customFormat="1" ht="12.75" customHeight="1">
      <c r="A61" s="98" t="s">
        <v>21</v>
      </c>
      <c r="B61" s="69" t="s">
        <v>192</v>
      </c>
      <c r="C61" s="69" t="s">
        <v>10</v>
      </c>
      <c r="D61" s="99" t="s">
        <v>229</v>
      </c>
      <c r="E61" s="99"/>
      <c r="F61" s="99"/>
      <c r="G61" s="99"/>
      <c r="H61" s="256">
        <f aca="true" t="shared" si="4" ref="H61:I64">H62</f>
        <v>200</v>
      </c>
      <c r="I61" s="302">
        <f t="shared" si="4"/>
        <v>0</v>
      </c>
      <c r="J61" s="296">
        <f t="shared" si="0"/>
        <v>0</v>
      </c>
    </row>
    <row r="62" spans="1:227" s="70" customFormat="1" ht="12.75" customHeight="1">
      <c r="A62" s="73" t="s">
        <v>21</v>
      </c>
      <c r="B62" s="74" t="s">
        <v>192</v>
      </c>
      <c r="C62" s="74" t="s">
        <v>10</v>
      </c>
      <c r="D62" s="74" t="s">
        <v>229</v>
      </c>
      <c r="E62" s="100" t="s">
        <v>24</v>
      </c>
      <c r="F62" s="74"/>
      <c r="G62" s="74"/>
      <c r="H62" s="312">
        <f t="shared" si="4"/>
        <v>200</v>
      </c>
      <c r="I62" s="299">
        <f t="shared" si="4"/>
        <v>0</v>
      </c>
      <c r="J62" s="296">
        <f t="shared" si="0"/>
        <v>0</v>
      </c>
      <c r="O62" s="85"/>
      <c r="P62" s="101"/>
      <c r="Q62" s="102"/>
      <c r="R62" s="102"/>
      <c r="S62" s="102"/>
      <c r="T62" s="102"/>
      <c r="U62" s="103"/>
      <c r="V62" s="102"/>
      <c r="W62" s="104"/>
      <c r="AA62" s="85"/>
      <c r="AI62" s="85"/>
      <c r="AJ62" s="101"/>
      <c r="AK62" s="102"/>
      <c r="AL62" s="102"/>
      <c r="AM62" s="102"/>
      <c r="AN62" s="102"/>
      <c r="AO62" s="103"/>
      <c r="AP62" s="102"/>
      <c r="AQ62" s="104"/>
      <c r="AU62" s="85"/>
      <c r="BC62" s="85"/>
      <c r="BD62" s="101"/>
      <c r="BE62" s="102"/>
      <c r="BF62" s="102"/>
      <c r="BG62" s="102"/>
      <c r="BH62" s="102"/>
      <c r="BI62" s="103"/>
      <c r="BJ62" s="102"/>
      <c r="BK62" s="104"/>
      <c r="BO62" s="85"/>
      <c r="BW62" s="85"/>
      <c r="BX62" s="101"/>
      <c r="BY62" s="102"/>
      <c r="BZ62" s="102"/>
      <c r="CA62" s="102"/>
      <c r="CB62" s="102"/>
      <c r="CC62" s="103"/>
      <c r="CD62" s="102"/>
      <c r="CE62" s="104"/>
      <c r="CI62" s="85"/>
      <c r="CQ62" s="85"/>
      <c r="CR62" s="101"/>
      <c r="CS62" s="102"/>
      <c r="CT62" s="102"/>
      <c r="CU62" s="102"/>
      <c r="CV62" s="102"/>
      <c r="CW62" s="103"/>
      <c r="CX62" s="102"/>
      <c r="CY62" s="104"/>
      <c r="DC62" s="85"/>
      <c r="DK62" s="85"/>
      <c r="DL62" s="101"/>
      <c r="DM62" s="102"/>
      <c r="DN62" s="102"/>
      <c r="DO62" s="102"/>
      <c r="DP62" s="102"/>
      <c r="DQ62" s="103"/>
      <c r="DR62" s="102"/>
      <c r="DS62" s="104"/>
      <c r="DW62" s="85"/>
      <c r="EE62" s="85"/>
      <c r="EF62" s="101"/>
      <c r="EG62" s="102"/>
      <c r="EH62" s="102"/>
      <c r="EI62" s="102"/>
      <c r="EJ62" s="102"/>
      <c r="EK62" s="103"/>
      <c r="EL62" s="102"/>
      <c r="EM62" s="104"/>
      <c r="EQ62" s="85"/>
      <c r="EY62" s="85"/>
      <c r="EZ62" s="101"/>
      <c r="FA62" s="102"/>
      <c r="FB62" s="102"/>
      <c r="FC62" s="102"/>
      <c r="FD62" s="102"/>
      <c r="FE62" s="103"/>
      <c r="FF62" s="102"/>
      <c r="FG62" s="104"/>
      <c r="FK62" s="85"/>
      <c r="FS62" s="85"/>
      <c r="FT62" s="101"/>
      <c r="FU62" s="102"/>
      <c r="FV62" s="102"/>
      <c r="FW62" s="102"/>
      <c r="FX62" s="102"/>
      <c r="FY62" s="103"/>
      <c r="FZ62" s="102"/>
      <c r="GA62" s="104"/>
      <c r="GE62" s="85"/>
      <c r="GM62" s="85"/>
      <c r="GN62" s="101"/>
      <c r="GO62" s="102"/>
      <c r="GP62" s="102"/>
      <c r="GQ62" s="102"/>
      <c r="GR62" s="102"/>
      <c r="GS62" s="103"/>
      <c r="GT62" s="102"/>
      <c r="GU62" s="104"/>
      <c r="GY62" s="85"/>
      <c r="HG62" s="85"/>
      <c r="HH62" s="101"/>
      <c r="HI62" s="102"/>
      <c r="HJ62" s="102"/>
      <c r="HK62" s="102"/>
      <c r="HL62" s="102"/>
      <c r="HM62" s="103"/>
      <c r="HN62" s="102"/>
      <c r="HO62" s="104"/>
      <c r="HS62" s="85"/>
    </row>
    <row r="63" spans="1:10" ht="12.75" customHeight="1">
      <c r="A63" s="76" t="s">
        <v>23</v>
      </c>
      <c r="B63" s="77" t="s">
        <v>192</v>
      </c>
      <c r="C63" s="77" t="s">
        <v>10</v>
      </c>
      <c r="D63" s="79" t="s">
        <v>229</v>
      </c>
      <c r="E63" s="77" t="s">
        <v>24</v>
      </c>
      <c r="F63" s="77" t="s">
        <v>26</v>
      </c>
      <c r="G63" s="77"/>
      <c r="H63" s="313">
        <f t="shared" si="4"/>
        <v>200</v>
      </c>
      <c r="I63" s="300">
        <f t="shared" si="4"/>
        <v>0</v>
      </c>
      <c r="J63" s="296">
        <f t="shared" si="0"/>
        <v>0</v>
      </c>
    </row>
    <row r="64" spans="1:10" ht="12.75" customHeight="1">
      <c r="A64" s="78" t="s">
        <v>221</v>
      </c>
      <c r="B64" s="77" t="s">
        <v>192</v>
      </c>
      <c r="C64" s="79" t="s">
        <v>10</v>
      </c>
      <c r="D64" s="79" t="s">
        <v>229</v>
      </c>
      <c r="E64" s="79" t="s">
        <v>24</v>
      </c>
      <c r="F64" s="79" t="s">
        <v>26</v>
      </c>
      <c r="G64" s="79" t="s">
        <v>222</v>
      </c>
      <c r="H64" s="313">
        <f t="shared" si="4"/>
        <v>200</v>
      </c>
      <c r="I64" s="300">
        <f t="shared" si="4"/>
        <v>0</v>
      </c>
      <c r="J64" s="296">
        <f t="shared" si="0"/>
        <v>0</v>
      </c>
    </row>
    <row r="65" spans="1:10" ht="14.25" customHeight="1">
      <c r="A65" s="78" t="s">
        <v>25</v>
      </c>
      <c r="B65" s="77" t="s">
        <v>192</v>
      </c>
      <c r="C65" s="79" t="s">
        <v>10</v>
      </c>
      <c r="D65" s="79" t="s">
        <v>229</v>
      </c>
      <c r="E65" s="79" t="s">
        <v>24</v>
      </c>
      <c r="F65" s="79" t="s">
        <v>26</v>
      </c>
      <c r="G65" s="79" t="s">
        <v>230</v>
      </c>
      <c r="H65" s="229">
        <v>200</v>
      </c>
      <c r="I65" s="296">
        <v>0</v>
      </c>
      <c r="J65" s="296">
        <f t="shared" si="0"/>
        <v>0</v>
      </c>
    </row>
    <row r="66" spans="1:10" ht="25.5" hidden="1">
      <c r="A66" s="105" t="s">
        <v>27</v>
      </c>
      <c r="B66" s="106"/>
      <c r="C66" s="107" t="s">
        <v>28</v>
      </c>
      <c r="D66" s="67"/>
      <c r="E66" s="67"/>
      <c r="F66" s="67"/>
      <c r="G66" s="66"/>
      <c r="H66" s="310">
        <f>H67</f>
        <v>0</v>
      </c>
      <c r="I66" s="296"/>
      <c r="J66" s="296" t="e">
        <f t="shared" si="0"/>
        <v>#DIV/0!</v>
      </c>
    </row>
    <row r="67" spans="1:227" ht="12.75" customHeight="1" hidden="1">
      <c r="A67" s="108" t="s">
        <v>29</v>
      </c>
      <c r="B67" s="69" t="s">
        <v>192</v>
      </c>
      <c r="C67" s="69" t="s">
        <v>28</v>
      </c>
      <c r="D67" s="69" t="s">
        <v>30</v>
      </c>
      <c r="E67" s="69"/>
      <c r="F67" s="69"/>
      <c r="G67" s="69"/>
      <c r="H67" s="312">
        <f>H68</f>
        <v>0</v>
      </c>
      <c r="I67" s="296"/>
      <c r="J67" s="296" t="e">
        <f t="shared" si="0"/>
        <v>#DIV/0!</v>
      </c>
      <c r="O67" s="85"/>
      <c r="P67" s="86"/>
      <c r="Q67" s="87"/>
      <c r="R67" s="87"/>
      <c r="S67" s="87"/>
      <c r="T67" s="87"/>
      <c r="U67" s="88"/>
      <c r="V67" s="87"/>
      <c r="W67" s="89"/>
      <c r="AA67" s="90"/>
      <c r="AI67" s="85"/>
      <c r="AJ67" s="86"/>
      <c r="AK67" s="87"/>
      <c r="AL67" s="87"/>
      <c r="AM67" s="87"/>
      <c r="AN67" s="87"/>
      <c r="AO67" s="88"/>
      <c r="AP67" s="87"/>
      <c r="AQ67" s="89"/>
      <c r="AU67" s="90"/>
      <c r="BC67" s="85"/>
      <c r="BD67" s="86"/>
      <c r="BE67" s="87"/>
      <c r="BF67" s="87"/>
      <c r="BG67" s="87"/>
      <c r="BH67" s="87"/>
      <c r="BI67" s="88"/>
      <c r="BJ67" s="87"/>
      <c r="BK67" s="89"/>
      <c r="BO67" s="90"/>
      <c r="BW67" s="85"/>
      <c r="BX67" s="86"/>
      <c r="BY67" s="87"/>
      <c r="BZ67" s="87"/>
      <c r="CA67" s="87"/>
      <c r="CB67" s="87"/>
      <c r="CC67" s="88"/>
      <c r="CD67" s="87"/>
      <c r="CE67" s="89"/>
      <c r="CI67" s="90"/>
      <c r="CQ67" s="85"/>
      <c r="CR67" s="86"/>
      <c r="CS67" s="87"/>
      <c r="CT67" s="87"/>
      <c r="CU67" s="87"/>
      <c r="CV67" s="87"/>
      <c r="CW67" s="88"/>
      <c r="CX67" s="87"/>
      <c r="CY67" s="89"/>
      <c r="DC67" s="90"/>
      <c r="DK67" s="85"/>
      <c r="DL67" s="86"/>
      <c r="DM67" s="87"/>
      <c r="DN67" s="87"/>
      <c r="DO67" s="87"/>
      <c r="DP67" s="87"/>
      <c r="DQ67" s="88"/>
      <c r="DR67" s="87"/>
      <c r="DS67" s="89"/>
      <c r="DW67" s="90"/>
      <c r="EE67" s="85"/>
      <c r="EF67" s="86"/>
      <c r="EG67" s="87"/>
      <c r="EH67" s="87"/>
      <c r="EI67" s="87"/>
      <c r="EJ67" s="87"/>
      <c r="EK67" s="88"/>
      <c r="EL67" s="87"/>
      <c r="EM67" s="89"/>
      <c r="EQ67" s="90"/>
      <c r="EY67" s="85"/>
      <c r="EZ67" s="86"/>
      <c r="FA67" s="87"/>
      <c r="FB67" s="87"/>
      <c r="FC67" s="87"/>
      <c r="FD67" s="87"/>
      <c r="FE67" s="88"/>
      <c r="FF67" s="87"/>
      <c r="FG67" s="89"/>
      <c r="FK67" s="90"/>
      <c r="FS67" s="85"/>
      <c r="FT67" s="86"/>
      <c r="FU67" s="87"/>
      <c r="FV67" s="87"/>
      <c r="FW67" s="87"/>
      <c r="FX67" s="87"/>
      <c r="FY67" s="88"/>
      <c r="FZ67" s="87"/>
      <c r="GA67" s="89"/>
      <c r="GE67" s="90"/>
      <c r="GM67" s="85"/>
      <c r="GN67" s="86"/>
      <c r="GO67" s="87"/>
      <c r="GP67" s="87"/>
      <c r="GQ67" s="87"/>
      <c r="GR67" s="87"/>
      <c r="GS67" s="88"/>
      <c r="GT67" s="87"/>
      <c r="GU67" s="89"/>
      <c r="GY67" s="90"/>
      <c r="HG67" s="85"/>
      <c r="HH67" s="86"/>
      <c r="HI67" s="87"/>
      <c r="HJ67" s="87"/>
      <c r="HK67" s="87"/>
      <c r="HL67" s="87"/>
      <c r="HM67" s="88"/>
      <c r="HN67" s="87"/>
      <c r="HO67" s="89"/>
      <c r="HS67" s="90"/>
    </row>
    <row r="68" spans="1:10" ht="12.75" customHeight="1" hidden="1">
      <c r="A68" s="109" t="s">
        <v>31</v>
      </c>
      <c r="B68" s="74" t="s">
        <v>192</v>
      </c>
      <c r="C68" s="74" t="s">
        <v>28</v>
      </c>
      <c r="D68" s="74" t="s">
        <v>30</v>
      </c>
      <c r="E68" s="74" t="s">
        <v>32</v>
      </c>
      <c r="F68" s="74"/>
      <c r="G68" s="74"/>
      <c r="H68" s="312">
        <f>H69</f>
        <v>0</v>
      </c>
      <c r="I68" s="296"/>
      <c r="J68" s="296" t="e">
        <f t="shared" si="0"/>
        <v>#DIV/0!</v>
      </c>
    </row>
    <row r="69" spans="1:10" ht="13.5" customHeight="1" hidden="1">
      <c r="A69" s="110" t="s">
        <v>33</v>
      </c>
      <c r="B69" s="111" t="s">
        <v>192</v>
      </c>
      <c r="C69" s="79" t="s">
        <v>28</v>
      </c>
      <c r="D69" s="79" t="s">
        <v>30</v>
      </c>
      <c r="E69" s="79" t="s">
        <v>32</v>
      </c>
      <c r="F69" s="79" t="s">
        <v>15</v>
      </c>
      <c r="G69" s="79"/>
      <c r="H69" s="313">
        <f>H72+H75</f>
        <v>0</v>
      </c>
      <c r="I69" s="296"/>
      <c r="J69" s="296" t="e">
        <f t="shared" si="0"/>
        <v>#DIV/0!</v>
      </c>
    </row>
    <row r="70" spans="1:10" ht="12.75" customHeight="1" hidden="1">
      <c r="A70" s="110" t="s">
        <v>221</v>
      </c>
      <c r="B70" s="79" t="s">
        <v>192</v>
      </c>
      <c r="C70" s="79" t="s">
        <v>28</v>
      </c>
      <c r="D70" s="79" t="s">
        <v>30</v>
      </c>
      <c r="E70" s="79" t="s">
        <v>32</v>
      </c>
      <c r="F70" s="79" t="s">
        <v>15</v>
      </c>
      <c r="G70" s="79" t="s">
        <v>222</v>
      </c>
      <c r="H70" s="229" t="e">
        <f>H71</f>
        <v>#REF!</v>
      </c>
      <c r="I70" s="296"/>
      <c r="J70" s="296" t="e">
        <f t="shared" si="0"/>
        <v>#VALUE!</v>
      </c>
    </row>
    <row r="71" spans="1:10" ht="12.75" customHeight="1" hidden="1">
      <c r="A71" s="110" t="s">
        <v>231</v>
      </c>
      <c r="B71" s="77" t="s">
        <v>192</v>
      </c>
      <c r="C71" s="79" t="s">
        <v>28</v>
      </c>
      <c r="D71" s="79" t="s">
        <v>30</v>
      </c>
      <c r="E71" s="79" t="s">
        <v>32</v>
      </c>
      <c r="F71" s="79" t="s">
        <v>15</v>
      </c>
      <c r="G71" s="79" t="s">
        <v>202</v>
      </c>
      <c r="H71" s="229" t="e">
        <f>"#REF!"</f>
        <v>#REF!</v>
      </c>
      <c r="I71" s="296"/>
      <c r="J71" s="296" t="e">
        <f t="shared" si="0"/>
        <v>#VALUE!</v>
      </c>
    </row>
    <row r="72" spans="1:10" ht="12.75" customHeight="1" hidden="1">
      <c r="A72" s="112" t="s">
        <v>216</v>
      </c>
      <c r="B72" s="77" t="s">
        <v>192</v>
      </c>
      <c r="C72" s="79" t="s">
        <v>28</v>
      </c>
      <c r="D72" s="79" t="s">
        <v>30</v>
      </c>
      <c r="E72" s="79" t="s">
        <v>32</v>
      </c>
      <c r="F72" s="79" t="s">
        <v>15</v>
      </c>
      <c r="G72" s="79" t="s">
        <v>217</v>
      </c>
      <c r="H72" s="229">
        <f>H73+H74</f>
        <v>0</v>
      </c>
      <c r="I72" s="296"/>
      <c r="J72" s="296" t="e">
        <f t="shared" si="0"/>
        <v>#DIV/0!</v>
      </c>
    </row>
    <row r="73" spans="1:10" ht="12.75" customHeight="1" hidden="1">
      <c r="A73" s="112" t="s">
        <v>232</v>
      </c>
      <c r="B73" s="79" t="s">
        <v>192</v>
      </c>
      <c r="C73" s="79" t="s">
        <v>28</v>
      </c>
      <c r="D73" s="79" t="s">
        <v>30</v>
      </c>
      <c r="E73" s="79" t="s">
        <v>32</v>
      </c>
      <c r="F73" s="79" t="s">
        <v>15</v>
      </c>
      <c r="G73" s="79" t="s">
        <v>233</v>
      </c>
      <c r="H73" s="229">
        <f>100-75-15-10</f>
        <v>0</v>
      </c>
      <c r="I73" s="296"/>
      <c r="J73" s="296" t="e">
        <f t="shared" si="0"/>
        <v>#DIV/0!</v>
      </c>
    </row>
    <row r="74" spans="1:10" ht="12.75" customHeight="1" hidden="1">
      <c r="A74" s="112" t="s">
        <v>219</v>
      </c>
      <c r="B74" s="77" t="s">
        <v>192</v>
      </c>
      <c r="C74" s="79" t="s">
        <v>28</v>
      </c>
      <c r="D74" s="79" t="s">
        <v>30</v>
      </c>
      <c r="E74" s="79" t="s">
        <v>32</v>
      </c>
      <c r="F74" s="79" t="s">
        <v>15</v>
      </c>
      <c r="G74" s="79" t="s">
        <v>220</v>
      </c>
      <c r="H74" s="229"/>
      <c r="I74" s="296"/>
      <c r="J74" s="296" t="e">
        <f t="shared" si="0"/>
        <v>#DIV/0!</v>
      </c>
    </row>
    <row r="75" spans="1:10" ht="12.75" customHeight="1" hidden="1">
      <c r="A75" s="82" t="s">
        <v>234</v>
      </c>
      <c r="B75" s="77" t="s">
        <v>192</v>
      </c>
      <c r="C75" s="79" t="s">
        <v>28</v>
      </c>
      <c r="D75" s="79" t="s">
        <v>30</v>
      </c>
      <c r="E75" s="79" t="s">
        <v>32</v>
      </c>
      <c r="F75" s="79" t="s">
        <v>15</v>
      </c>
      <c r="G75" s="79" t="s">
        <v>212</v>
      </c>
      <c r="H75" s="229"/>
      <c r="I75" s="296"/>
      <c r="J75" s="296" t="e">
        <f aca="true" t="shared" si="5" ref="J75:J138">I75/H75*100</f>
        <v>#DIV/0!</v>
      </c>
    </row>
    <row r="76" spans="1:10" ht="12.75" customHeight="1">
      <c r="A76" s="65" t="s">
        <v>235</v>
      </c>
      <c r="B76" s="106"/>
      <c r="C76" s="107" t="s">
        <v>11</v>
      </c>
      <c r="D76" s="67"/>
      <c r="E76" s="67"/>
      <c r="F76" s="67"/>
      <c r="G76" s="66"/>
      <c r="H76" s="310">
        <f>H77+H81+H97</f>
        <v>299.915</v>
      </c>
      <c r="I76" s="297">
        <f>I77+I81+I97</f>
        <v>0</v>
      </c>
      <c r="J76" s="296">
        <f t="shared" si="5"/>
        <v>0</v>
      </c>
    </row>
    <row r="77" spans="1:227" ht="12.75" customHeight="1" hidden="1">
      <c r="A77" s="113" t="s">
        <v>34</v>
      </c>
      <c r="B77" s="69"/>
      <c r="C77" s="69" t="s">
        <v>11</v>
      </c>
      <c r="D77" s="69" t="s">
        <v>35</v>
      </c>
      <c r="E77" s="69"/>
      <c r="F77" s="69"/>
      <c r="G77" s="69"/>
      <c r="H77" s="312">
        <f aca="true" t="shared" si="6" ref="H77:I79">H78</f>
        <v>0</v>
      </c>
      <c r="I77" s="299">
        <f t="shared" si="6"/>
        <v>0</v>
      </c>
      <c r="J77" s="296" t="e">
        <f t="shared" si="5"/>
        <v>#DIV/0!</v>
      </c>
      <c r="O77" s="85"/>
      <c r="P77" s="86"/>
      <c r="Q77" s="87"/>
      <c r="R77" s="87"/>
      <c r="S77" s="87"/>
      <c r="T77" s="87"/>
      <c r="U77" s="88"/>
      <c r="V77" s="87"/>
      <c r="W77" s="89"/>
      <c r="AA77" s="90"/>
      <c r="AI77" s="85"/>
      <c r="AJ77" s="86"/>
      <c r="AK77" s="87"/>
      <c r="AL77" s="87"/>
      <c r="AM77" s="87"/>
      <c r="AN77" s="87"/>
      <c r="AO77" s="88"/>
      <c r="AP77" s="87"/>
      <c r="AQ77" s="89"/>
      <c r="AU77" s="90"/>
      <c r="BC77" s="85"/>
      <c r="BD77" s="86"/>
      <c r="BE77" s="87"/>
      <c r="BF77" s="87"/>
      <c r="BG77" s="87"/>
      <c r="BH77" s="87"/>
      <c r="BI77" s="88"/>
      <c r="BJ77" s="87"/>
      <c r="BK77" s="89"/>
      <c r="BO77" s="90"/>
      <c r="BW77" s="85"/>
      <c r="BX77" s="86"/>
      <c r="BY77" s="87"/>
      <c r="BZ77" s="87"/>
      <c r="CA77" s="87"/>
      <c r="CB77" s="87"/>
      <c r="CC77" s="88"/>
      <c r="CD77" s="87"/>
      <c r="CE77" s="89"/>
      <c r="CI77" s="90"/>
      <c r="CQ77" s="85"/>
      <c r="CR77" s="86"/>
      <c r="CS77" s="87"/>
      <c r="CT77" s="87"/>
      <c r="CU77" s="87"/>
      <c r="CV77" s="87"/>
      <c r="CW77" s="88"/>
      <c r="CX77" s="87"/>
      <c r="CY77" s="89"/>
      <c r="DC77" s="90"/>
      <c r="DK77" s="85"/>
      <c r="DL77" s="86"/>
      <c r="DM77" s="87"/>
      <c r="DN77" s="87"/>
      <c r="DO77" s="87"/>
      <c r="DP77" s="87"/>
      <c r="DQ77" s="88"/>
      <c r="DR77" s="87"/>
      <c r="DS77" s="89"/>
      <c r="DW77" s="90"/>
      <c r="EE77" s="85"/>
      <c r="EF77" s="86"/>
      <c r="EG77" s="87"/>
      <c r="EH77" s="87"/>
      <c r="EI77" s="87"/>
      <c r="EJ77" s="87"/>
      <c r="EK77" s="88"/>
      <c r="EL77" s="87"/>
      <c r="EM77" s="89"/>
      <c r="EQ77" s="90"/>
      <c r="EY77" s="85"/>
      <c r="EZ77" s="86"/>
      <c r="FA77" s="87"/>
      <c r="FB77" s="87"/>
      <c r="FC77" s="87"/>
      <c r="FD77" s="87"/>
      <c r="FE77" s="88"/>
      <c r="FF77" s="87"/>
      <c r="FG77" s="89"/>
      <c r="FK77" s="90"/>
      <c r="FS77" s="85"/>
      <c r="FT77" s="86"/>
      <c r="FU77" s="87"/>
      <c r="FV77" s="87"/>
      <c r="FW77" s="87"/>
      <c r="FX77" s="87"/>
      <c r="FY77" s="88"/>
      <c r="FZ77" s="87"/>
      <c r="GA77" s="89"/>
      <c r="GE77" s="90"/>
      <c r="GM77" s="85"/>
      <c r="GN77" s="86"/>
      <c r="GO77" s="87"/>
      <c r="GP77" s="87"/>
      <c r="GQ77" s="87"/>
      <c r="GR77" s="87"/>
      <c r="GS77" s="88"/>
      <c r="GT77" s="87"/>
      <c r="GU77" s="89"/>
      <c r="GY77" s="90"/>
      <c r="HG77" s="85"/>
      <c r="HH77" s="86"/>
      <c r="HI77" s="87"/>
      <c r="HJ77" s="87"/>
      <c r="HK77" s="87"/>
      <c r="HL77" s="87"/>
      <c r="HM77" s="88"/>
      <c r="HN77" s="87"/>
      <c r="HO77" s="89"/>
      <c r="HS77" s="90"/>
    </row>
    <row r="78" spans="1:10" ht="13.5" customHeight="1" hidden="1">
      <c r="A78" s="114" t="s">
        <v>281</v>
      </c>
      <c r="B78" s="74" t="s">
        <v>192</v>
      </c>
      <c r="C78" s="74" t="s">
        <v>11</v>
      </c>
      <c r="D78" s="74" t="s">
        <v>35</v>
      </c>
      <c r="E78" s="74" t="s">
        <v>236</v>
      </c>
      <c r="F78" s="74"/>
      <c r="G78" s="74"/>
      <c r="H78" s="312">
        <f t="shared" si="6"/>
        <v>0</v>
      </c>
      <c r="I78" s="299">
        <f t="shared" si="6"/>
        <v>0</v>
      </c>
      <c r="J78" s="296" t="e">
        <f t="shared" si="5"/>
        <v>#DIV/0!</v>
      </c>
    </row>
    <row r="79" spans="1:10" ht="14.25" customHeight="1" hidden="1">
      <c r="A79" s="115" t="s">
        <v>282</v>
      </c>
      <c r="B79" s="77" t="s">
        <v>192</v>
      </c>
      <c r="C79" s="79" t="s">
        <v>11</v>
      </c>
      <c r="D79" s="79" t="s">
        <v>35</v>
      </c>
      <c r="E79" s="79" t="s">
        <v>236</v>
      </c>
      <c r="F79" s="79" t="s">
        <v>36</v>
      </c>
      <c r="G79" s="79">
        <v>240</v>
      </c>
      <c r="H79" s="313">
        <f t="shared" si="6"/>
        <v>0</v>
      </c>
      <c r="I79" s="300">
        <f t="shared" si="6"/>
        <v>0</v>
      </c>
      <c r="J79" s="296" t="e">
        <f t="shared" si="5"/>
        <v>#DIV/0!</v>
      </c>
    </row>
    <row r="80" spans="1:10" ht="24.75" customHeight="1" hidden="1">
      <c r="A80" s="116" t="s">
        <v>237</v>
      </c>
      <c r="B80" s="79" t="s">
        <v>192</v>
      </c>
      <c r="C80" s="79" t="s">
        <v>11</v>
      </c>
      <c r="D80" s="79" t="s">
        <v>35</v>
      </c>
      <c r="E80" s="79" t="s">
        <v>236</v>
      </c>
      <c r="F80" s="79" t="s">
        <v>36</v>
      </c>
      <c r="G80" s="79" t="s">
        <v>238</v>
      </c>
      <c r="H80" s="229"/>
      <c r="I80" s="301"/>
      <c r="J80" s="296" t="e">
        <f t="shared" si="5"/>
        <v>#DIV/0!</v>
      </c>
    </row>
    <row r="81" spans="1:10" s="70" customFormat="1" ht="12.75" customHeight="1">
      <c r="A81" s="264" t="s">
        <v>239</v>
      </c>
      <c r="B81" s="265"/>
      <c r="C81" s="265" t="s">
        <v>11</v>
      </c>
      <c r="D81" s="265" t="s">
        <v>38</v>
      </c>
      <c r="E81" s="265"/>
      <c r="F81" s="265"/>
      <c r="G81" s="265"/>
      <c r="H81" s="256">
        <f>H85+H82+H93+H89</f>
        <v>299.915</v>
      </c>
      <c r="I81" s="302">
        <f>I85+I82+I93+I89</f>
        <v>0</v>
      </c>
      <c r="J81" s="296">
        <f t="shared" si="5"/>
        <v>0</v>
      </c>
    </row>
    <row r="82" spans="1:10" s="70" customFormat="1" ht="12.75" customHeight="1" hidden="1">
      <c r="A82" s="114" t="s">
        <v>240</v>
      </c>
      <c r="B82" s="74" t="s">
        <v>192</v>
      </c>
      <c r="C82" s="74" t="s">
        <v>11</v>
      </c>
      <c r="D82" s="74" t="s">
        <v>38</v>
      </c>
      <c r="E82" s="74" t="s">
        <v>39</v>
      </c>
      <c r="F82" s="74"/>
      <c r="G82" s="74"/>
      <c r="H82" s="256">
        <f>H83</f>
        <v>0</v>
      </c>
      <c r="I82" s="302">
        <f>I83</f>
        <v>0</v>
      </c>
      <c r="J82" s="296" t="e">
        <f t="shared" si="5"/>
        <v>#DIV/0!</v>
      </c>
    </row>
    <row r="83" spans="1:10" s="70" customFormat="1" ht="12.75" customHeight="1" hidden="1">
      <c r="A83" s="76" t="s">
        <v>221</v>
      </c>
      <c r="B83" s="111" t="s">
        <v>192</v>
      </c>
      <c r="C83" s="77" t="s">
        <v>11</v>
      </c>
      <c r="D83" s="111" t="s">
        <v>38</v>
      </c>
      <c r="E83" s="77" t="s">
        <v>39</v>
      </c>
      <c r="F83" s="77" t="s">
        <v>15</v>
      </c>
      <c r="G83" s="77"/>
      <c r="H83" s="229">
        <f>H84</f>
        <v>0</v>
      </c>
      <c r="I83" s="301">
        <f>I84</f>
        <v>0</v>
      </c>
      <c r="J83" s="296" t="e">
        <f t="shared" si="5"/>
        <v>#DIV/0!</v>
      </c>
    </row>
    <row r="84" spans="1:10" s="70" customFormat="1" ht="12.75" customHeight="1" hidden="1">
      <c r="A84" s="78" t="s">
        <v>232</v>
      </c>
      <c r="B84" s="111" t="s">
        <v>192</v>
      </c>
      <c r="C84" s="77" t="s">
        <v>11</v>
      </c>
      <c r="D84" s="111" t="s">
        <v>38</v>
      </c>
      <c r="E84" s="77" t="s">
        <v>39</v>
      </c>
      <c r="F84" s="77" t="s">
        <v>15</v>
      </c>
      <c r="G84" s="77" t="s">
        <v>233</v>
      </c>
      <c r="H84" s="229"/>
      <c r="I84" s="301"/>
      <c r="J84" s="296" t="e">
        <f t="shared" si="5"/>
        <v>#DIV/0!</v>
      </c>
    </row>
    <row r="85" spans="1:10" ht="40.5">
      <c r="A85" s="268" t="s">
        <v>451</v>
      </c>
      <c r="B85" s="74" t="s">
        <v>192</v>
      </c>
      <c r="C85" s="74" t="s">
        <v>11</v>
      </c>
      <c r="D85" s="74" t="s">
        <v>38</v>
      </c>
      <c r="E85" s="111" t="s">
        <v>452</v>
      </c>
      <c r="F85" s="74"/>
      <c r="G85" s="74"/>
      <c r="H85" s="312">
        <f>H86</f>
        <v>57.515</v>
      </c>
      <c r="I85" s="299">
        <f>I86</f>
        <v>0</v>
      </c>
      <c r="J85" s="296">
        <f t="shared" si="5"/>
        <v>0</v>
      </c>
    </row>
    <row r="86" spans="1:10" ht="12.75" customHeight="1">
      <c r="A86" s="76" t="s">
        <v>275</v>
      </c>
      <c r="B86" s="77" t="s">
        <v>192</v>
      </c>
      <c r="C86" s="77" t="s">
        <v>11</v>
      </c>
      <c r="D86" s="77" t="s">
        <v>38</v>
      </c>
      <c r="E86" s="77" t="s">
        <v>452</v>
      </c>
      <c r="F86" s="77" t="s">
        <v>243</v>
      </c>
      <c r="G86" s="77"/>
      <c r="H86" s="313">
        <f>H88</f>
        <v>57.515</v>
      </c>
      <c r="I86" s="300">
        <f>I88</f>
        <v>0</v>
      </c>
      <c r="J86" s="296">
        <f t="shared" si="5"/>
        <v>0</v>
      </c>
    </row>
    <row r="87" spans="1:10" ht="12.75" customHeight="1">
      <c r="A87" s="76" t="s">
        <v>216</v>
      </c>
      <c r="B87" s="77" t="s">
        <v>192</v>
      </c>
      <c r="C87" s="77" t="s">
        <v>11</v>
      </c>
      <c r="D87" s="77" t="s">
        <v>38</v>
      </c>
      <c r="E87" s="77" t="s">
        <v>452</v>
      </c>
      <c r="F87" s="77" t="s">
        <v>243</v>
      </c>
      <c r="G87" s="77" t="s">
        <v>217</v>
      </c>
      <c r="H87" s="313">
        <f>H88</f>
        <v>57.515</v>
      </c>
      <c r="I87" s="300">
        <f>I88</f>
        <v>0</v>
      </c>
      <c r="J87" s="296">
        <f t="shared" si="5"/>
        <v>0</v>
      </c>
    </row>
    <row r="88" spans="1:10" ht="12.75" customHeight="1">
      <c r="A88" s="78" t="s">
        <v>232</v>
      </c>
      <c r="B88" s="79" t="s">
        <v>192</v>
      </c>
      <c r="C88" s="77" t="s">
        <v>11</v>
      </c>
      <c r="D88" s="77" t="s">
        <v>38</v>
      </c>
      <c r="E88" s="77" t="s">
        <v>452</v>
      </c>
      <c r="F88" s="77" t="s">
        <v>243</v>
      </c>
      <c r="G88" s="77" t="s">
        <v>233</v>
      </c>
      <c r="H88" s="313">
        <v>57.515</v>
      </c>
      <c r="I88" s="296">
        <v>0</v>
      </c>
      <c r="J88" s="296">
        <f t="shared" si="5"/>
        <v>0</v>
      </c>
    </row>
    <row r="89" spans="1:10" ht="40.5">
      <c r="A89" s="176" t="s">
        <v>450</v>
      </c>
      <c r="B89" s="120" t="s">
        <v>192</v>
      </c>
      <c r="C89" s="120" t="s">
        <v>11</v>
      </c>
      <c r="D89" s="120" t="s">
        <v>38</v>
      </c>
      <c r="E89" s="120" t="s">
        <v>274</v>
      </c>
      <c r="F89" s="120"/>
      <c r="G89" s="120"/>
      <c r="H89" s="256">
        <f>H90</f>
        <v>242.4</v>
      </c>
      <c r="I89" s="302">
        <f>I90</f>
        <v>0</v>
      </c>
      <c r="J89" s="296">
        <f t="shared" si="5"/>
        <v>0</v>
      </c>
    </row>
    <row r="90" spans="1:10" ht="12.75" customHeight="1">
      <c r="A90" s="76" t="s">
        <v>275</v>
      </c>
      <c r="B90" s="77" t="s">
        <v>192</v>
      </c>
      <c r="C90" s="77" t="s">
        <v>11</v>
      </c>
      <c r="D90" s="77" t="s">
        <v>38</v>
      </c>
      <c r="E90" s="77" t="s">
        <v>274</v>
      </c>
      <c r="F90" s="77" t="s">
        <v>243</v>
      </c>
      <c r="G90" s="77"/>
      <c r="H90" s="313">
        <f>H92</f>
        <v>242.4</v>
      </c>
      <c r="I90" s="300">
        <f>I92</f>
        <v>0</v>
      </c>
      <c r="J90" s="296">
        <f t="shared" si="5"/>
        <v>0</v>
      </c>
    </row>
    <row r="91" spans="1:10" ht="12.75" customHeight="1">
      <c r="A91" s="76" t="s">
        <v>216</v>
      </c>
      <c r="B91" s="77" t="s">
        <v>192</v>
      </c>
      <c r="C91" s="77" t="s">
        <v>11</v>
      </c>
      <c r="D91" s="77" t="s">
        <v>38</v>
      </c>
      <c r="E91" s="77" t="s">
        <v>274</v>
      </c>
      <c r="F91" s="77" t="s">
        <v>243</v>
      </c>
      <c r="G91" s="77" t="s">
        <v>217</v>
      </c>
      <c r="H91" s="313">
        <f>H92</f>
        <v>242.4</v>
      </c>
      <c r="I91" s="300">
        <f>I92</f>
        <v>0</v>
      </c>
      <c r="J91" s="296">
        <f t="shared" si="5"/>
        <v>0</v>
      </c>
    </row>
    <row r="92" spans="1:10" ht="12.75" customHeight="1">
      <c r="A92" s="78" t="s">
        <v>232</v>
      </c>
      <c r="B92" s="79" t="s">
        <v>192</v>
      </c>
      <c r="C92" s="77" t="s">
        <v>11</v>
      </c>
      <c r="D92" s="77" t="s">
        <v>38</v>
      </c>
      <c r="E92" s="77" t="s">
        <v>274</v>
      </c>
      <c r="F92" s="77" t="s">
        <v>243</v>
      </c>
      <c r="G92" s="77" t="s">
        <v>233</v>
      </c>
      <c r="H92" s="313">
        <v>242.4</v>
      </c>
      <c r="I92" s="296">
        <v>0</v>
      </c>
      <c r="J92" s="296">
        <f t="shared" si="5"/>
        <v>0</v>
      </c>
    </row>
    <row r="93" spans="1:10" ht="27" hidden="1">
      <c r="A93" s="266" t="s">
        <v>362</v>
      </c>
      <c r="B93" s="267" t="s">
        <v>192</v>
      </c>
      <c r="C93" s="267" t="s">
        <v>11</v>
      </c>
      <c r="D93" s="267" t="s">
        <v>38</v>
      </c>
      <c r="E93" s="267" t="s">
        <v>361</v>
      </c>
      <c r="F93" s="267"/>
      <c r="G93" s="267"/>
      <c r="H93" s="312">
        <f>H94</f>
        <v>0</v>
      </c>
      <c r="I93" s="296"/>
      <c r="J93" s="296" t="e">
        <f t="shared" si="5"/>
        <v>#DIV/0!</v>
      </c>
    </row>
    <row r="94" spans="1:10" ht="12.75" customHeight="1" hidden="1">
      <c r="A94" s="76" t="s">
        <v>275</v>
      </c>
      <c r="B94" s="77" t="s">
        <v>192</v>
      </c>
      <c r="C94" s="77" t="s">
        <v>11</v>
      </c>
      <c r="D94" s="77" t="s">
        <v>38</v>
      </c>
      <c r="E94" s="77" t="s">
        <v>361</v>
      </c>
      <c r="F94" s="77" t="s">
        <v>243</v>
      </c>
      <c r="G94" s="77"/>
      <c r="H94" s="313">
        <f>H96</f>
        <v>0</v>
      </c>
      <c r="I94" s="296"/>
      <c r="J94" s="296" t="e">
        <f t="shared" si="5"/>
        <v>#DIV/0!</v>
      </c>
    </row>
    <row r="95" spans="1:10" ht="12.75" customHeight="1" hidden="1">
      <c r="A95" s="76" t="s">
        <v>216</v>
      </c>
      <c r="B95" s="77" t="s">
        <v>192</v>
      </c>
      <c r="C95" s="77" t="s">
        <v>11</v>
      </c>
      <c r="D95" s="77" t="s">
        <v>38</v>
      </c>
      <c r="E95" s="77" t="s">
        <v>361</v>
      </c>
      <c r="F95" s="77" t="s">
        <v>243</v>
      </c>
      <c r="G95" s="77" t="s">
        <v>217</v>
      </c>
      <c r="H95" s="313">
        <f>H96</f>
        <v>0</v>
      </c>
      <c r="I95" s="296"/>
      <c r="J95" s="296" t="e">
        <f t="shared" si="5"/>
        <v>#DIV/0!</v>
      </c>
    </row>
    <row r="96" spans="1:10" ht="12.75" customHeight="1" hidden="1">
      <c r="A96" s="78" t="s">
        <v>232</v>
      </c>
      <c r="B96" s="79" t="s">
        <v>192</v>
      </c>
      <c r="C96" s="77" t="s">
        <v>11</v>
      </c>
      <c r="D96" s="77" t="s">
        <v>38</v>
      </c>
      <c r="E96" s="77" t="s">
        <v>361</v>
      </c>
      <c r="F96" s="77" t="s">
        <v>243</v>
      </c>
      <c r="G96" s="77" t="s">
        <v>233</v>
      </c>
      <c r="H96" s="313"/>
      <c r="I96" s="296"/>
      <c r="J96" s="296" t="e">
        <f t="shared" si="5"/>
        <v>#DIV/0!</v>
      </c>
    </row>
    <row r="97" spans="1:10" s="70" customFormat="1" ht="12" customHeight="1" hidden="1">
      <c r="A97" s="117" t="s">
        <v>41</v>
      </c>
      <c r="B97" s="69"/>
      <c r="C97" s="69" t="s">
        <v>11</v>
      </c>
      <c r="D97" s="69" t="s">
        <v>22</v>
      </c>
      <c r="E97" s="69"/>
      <c r="F97" s="69"/>
      <c r="G97" s="69"/>
      <c r="H97" s="312">
        <f>H98+H103</f>
        <v>0</v>
      </c>
      <c r="I97" s="296"/>
      <c r="J97" s="296" t="e">
        <f t="shared" si="5"/>
        <v>#DIV/0!</v>
      </c>
    </row>
    <row r="98" spans="1:227" ht="12.75" customHeight="1" hidden="1">
      <c r="A98" s="73" t="s">
        <v>42</v>
      </c>
      <c r="B98" s="74" t="s">
        <v>192</v>
      </c>
      <c r="C98" s="74" t="s">
        <v>11</v>
      </c>
      <c r="D98" s="74" t="s">
        <v>22</v>
      </c>
      <c r="E98" s="74" t="s">
        <v>43</v>
      </c>
      <c r="F98" s="74"/>
      <c r="G98" s="74"/>
      <c r="H98" s="312">
        <f>H99</f>
        <v>0</v>
      </c>
      <c r="I98" s="296"/>
      <c r="J98" s="296" t="e">
        <f t="shared" si="5"/>
        <v>#DIV/0!</v>
      </c>
      <c r="O98" s="85"/>
      <c r="P98" s="86"/>
      <c r="Q98" s="87"/>
      <c r="R98" s="87"/>
      <c r="S98" s="87"/>
      <c r="T98" s="87"/>
      <c r="U98" s="88"/>
      <c r="V98" s="87"/>
      <c r="W98" s="89"/>
      <c r="AA98" s="90"/>
      <c r="AI98" s="85"/>
      <c r="AJ98" s="86"/>
      <c r="AK98" s="87"/>
      <c r="AL98" s="87"/>
      <c r="AM98" s="87"/>
      <c r="AN98" s="87"/>
      <c r="AO98" s="88"/>
      <c r="AP98" s="87"/>
      <c r="AQ98" s="89"/>
      <c r="AU98" s="90"/>
      <c r="BC98" s="85"/>
      <c r="BD98" s="86"/>
      <c r="BE98" s="87"/>
      <c r="BF98" s="87"/>
      <c r="BG98" s="87"/>
      <c r="BH98" s="87"/>
      <c r="BI98" s="88"/>
      <c r="BJ98" s="87"/>
      <c r="BK98" s="89"/>
      <c r="BO98" s="90"/>
      <c r="BW98" s="85"/>
      <c r="BX98" s="86"/>
      <c r="BY98" s="87"/>
      <c r="BZ98" s="87"/>
      <c r="CA98" s="87"/>
      <c r="CB98" s="87"/>
      <c r="CC98" s="88"/>
      <c r="CD98" s="87"/>
      <c r="CE98" s="89"/>
      <c r="CI98" s="90"/>
      <c r="CQ98" s="85"/>
      <c r="CR98" s="86"/>
      <c r="CS98" s="87"/>
      <c r="CT98" s="87"/>
      <c r="CU98" s="87"/>
      <c r="CV98" s="87"/>
      <c r="CW98" s="88"/>
      <c r="CX98" s="87"/>
      <c r="CY98" s="89"/>
      <c r="DC98" s="90"/>
      <c r="DK98" s="85"/>
      <c r="DL98" s="86"/>
      <c r="DM98" s="87"/>
      <c r="DN98" s="87"/>
      <c r="DO98" s="87"/>
      <c r="DP98" s="87"/>
      <c r="DQ98" s="88"/>
      <c r="DR98" s="87"/>
      <c r="DS98" s="89"/>
      <c r="DW98" s="90"/>
      <c r="EE98" s="85"/>
      <c r="EF98" s="86"/>
      <c r="EG98" s="87"/>
      <c r="EH98" s="87"/>
      <c r="EI98" s="87"/>
      <c r="EJ98" s="87"/>
      <c r="EK98" s="88"/>
      <c r="EL98" s="87"/>
      <c r="EM98" s="89"/>
      <c r="EQ98" s="90"/>
      <c r="EY98" s="85"/>
      <c r="EZ98" s="86"/>
      <c r="FA98" s="87"/>
      <c r="FB98" s="87"/>
      <c r="FC98" s="87"/>
      <c r="FD98" s="87"/>
      <c r="FE98" s="88"/>
      <c r="FF98" s="87"/>
      <c r="FG98" s="89"/>
      <c r="FK98" s="90"/>
      <c r="FS98" s="85"/>
      <c r="FT98" s="86"/>
      <c r="FU98" s="87"/>
      <c r="FV98" s="87"/>
      <c r="FW98" s="87"/>
      <c r="FX98" s="87"/>
      <c r="FY98" s="88"/>
      <c r="FZ98" s="87"/>
      <c r="GA98" s="89"/>
      <c r="GE98" s="90"/>
      <c r="GM98" s="85"/>
      <c r="GN98" s="86"/>
      <c r="GO98" s="87"/>
      <c r="GP98" s="87"/>
      <c r="GQ98" s="87"/>
      <c r="GR98" s="87"/>
      <c r="GS98" s="88"/>
      <c r="GT98" s="87"/>
      <c r="GU98" s="89"/>
      <c r="GY98" s="90"/>
      <c r="HG98" s="85"/>
      <c r="HH98" s="86"/>
      <c r="HI98" s="87"/>
      <c r="HJ98" s="87"/>
      <c r="HK98" s="87"/>
      <c r="HL98" s="87"/>
      <c r="HM98" s="88"/>
      <c r="HN98" s="87"/>
      <c r="HO98" s="89"/>
      <c r="HS98" s="90"/>
    </row>
    <row r="99" spans="1:10" ht="12.75" customHeight="1" hidden="1">
      <c r="A99" s="116" t="s">
        <v>33</v>
      </c>
      <c r="B99" s="77" t="s">
        <v>192</v>
      </c>
      <c r="C99" s="79" t="s">
        <v>11</v>
      </c>
      <c r="D99" s="79" t="s">
        <v>22</v>
      </c>
      <c r="E99" s="79" t="s">
        <v>43</v>
      </c>
      <c r="F99" s="79" t="s">
        <v>15</v>
      </c>
      <c r="G99" s="79"/>
      <c r="H99" s="313">
        <f>H100</f>
        <v>0</v>
      </c>
      <c r="I99" s="296"/>
      <c r="J99" s="296" t="e">
        <f t="shared" si="5"/>
        <v>#DIV/0!</v>
      </c>
    </row>
    <row r="100" spans="1:10" ht="12.75" customHeight="1" hidden="1">
      <c r="A100" s="82" t="s">
        <v>221</v>
      </c>
      <c r="B100" s="79" t="s">
        <v>192</v>
      </c>
      <c r="C100" s="79" t="s">
        <v>11</v>
      </c>
      <c r="D100" s="79" t="s">
        <v>22</v>
      </c>
      <c r="E100" s="79" t="s">
        <v>43</v>
      </c>
      <c r="F100" s="79" t="s">
        <v>15</v>
      </c>
      <c r="G100" s="79" t="s">
        <v>222</v>
      </c>
      <c r="H100" s="313">
        <f>H101</f>
        <v>0</v>
      </c>
      <c r="I100" s="296"/>
      <c r="J100" s="296" t="e">
        <f t="shared" si="5"/>
        <v>#DIV/0!</v>
      </c>
    </row>
    <row r="101" spans="1:10" ht="12.75" customHeight="1" hidden="1">
      <c r="A101" s="116" t="s">
        <v>231</v>
      </c>
      <c r="B101" s="77" t="s">
        <v>192</v>
      </c>
      <c r="C101" s="79" t="s">
        <v>11</v>
      </c>
      <c r="D101" s="79" t="s">
        <v>22</v>
      </c>
      <c r="E101" s="79" t="s">
        <v>43</v>
      </c>
      <c r="F101" s="79" t="s">
        <v>15</v>
      </c>
      <c r="G101" s="79" t="s">
        <v>202</v>
      </c>
      <c r="H101" s="313">
        <f>H102</f>
        <v>0</v>
      </c>
      <c r="I101" s="296"/>
      <c r="J101" s="296" t="e">
        <f t="shared" si="5"/>
        <v>#DIV/0!</v>
      </c>
    </row>
    <row r="102" spans="1:10" ht="12.75" customHeight="1" hidden="1">
      <c r="A102" s="116" t="s">
        <v>234</v>
      </c>
      <c r="B102" s="77" t="s">
        <v>192</v>
      </c>
      <c r="C102" s="79" t="s">
        <v>11</v>
      </c>
      <c r="D102" s="79" t="s">
        <v>22</v>
      </c>
      <c r="E102" s="79" t="s">
        <v>43</v>
      </c>
      <c r="F102" s="79" t="s">
        <v>15</v>
      </c>
      <c r="G102" s="79" t="s">
        <v>212</v>
      </c>
      <c r="H102" s="229"/>
      <c r="I102" s="296"/>
      <c r="J102" s="296" t="e">
        <f t="shared" si="5"/>
        <v>#DIV/0!</v>
      </c>
    </row>
    <row r="103" spans="1:10" ht="12.75" customHeight="1" hidden="1">
      <c r="A103" s="80" t="s">
        <v>44</v>
      </c>
      <c r="B103" s="74" t="s">
        <v>192</v>
      </c>
      <c r="C103" s="81" t="s">
        <v>11</v>
      </c>
      <c r="D103" s="81" t="s">
        <v>22</v>
      </c>
      <c r="E103" s="121">
        <v>3400300</v>
      </c>
      <c r="F103" s="74"/>
      <c r="G103" s="74"/>
      <c r="H103" s="256">
        <f>H104</f>
        <v>0</v>
      </c>
      <c r="I103" s="296"/>
      <c r="J103" s="296" t="e">
        <f t="shared" si="5"/>
        <v>#DIV/0!</v>
      </c>
    </row>
    <row r="104" spans="1:10" ht="12.75" customHeight="1" hidden="1">
      <c r="A104" s="122" t="s">
        <v>33</v>
      </c>
      <c r="B104" s="79" t="s">
        <v>192</v>
      </c>
      <c r="C104" s="83" t="s">
        <v>11</v>
      </c>
      <c r="D104" s="83" t="s">
        <v>22</v>
      </c>
      <c r="E104" s="123">
        <v>3400300</v>
      </c>
      <c r="F104" s="83" t="s">
        <v>15</v>
      </c>
      <c r="G104" s="83"/>
      <c r="H104" s="229">
        <f>H105</f>
        <v>0</v>
      </c>
      <c r="I104" s="296"/>
      <c r="J104" s="296" t="e">
        <f t="shared" si="5"/>
        <v>#DIV/0!</v>
      </c>
    </row>
    <row r="105" spans="1:10" ht="12.75" customHeight="1" hidden="1">
      <c r="A105" s="82" t="s">
        <v>221</v>
      </c>
      <c r="B105" s="77" t="s">
        <v>192</v>
      </c>
      <c r="C105" s="83" t="s">
        <v>11</v>
      </c>
      <c r="D105" s="83" t="s">
        <v>22</v>
      </c>
      <c r="E105" s="123">
        <v>3400300</v>
      </c>
      <c r="F105" s="83" t="s">
        <v>15</v>
      </c>
      <c r="G105" s="83" t="s">
        <v>222</v>
      </c>
      <c r="H105" s="229">
        <f>H106</f>
        <v>0</v>
      </c>
      <c r="I105" s="296"/>
      <c r="J105" s="296" t="e">
        <f t="shared" si="5"/>
        <v>#DIV/0!</v>
      </c>
    </row>
    <row r="106" spans="1:10" ht="12.75" customHeight="1" hidden="1">
      <c r="A106" s="82" t="s">
        <v>231</v>
      </c>
      <c r="B106" s="77" t="s">
        <v>192</v>
      </c>
      <c r="C106" s="83" t="s">
        <v>11</v>
      </c>
      <c r="D106" s="83" t="s">
        <v>22</v>
      </c>
      <c r="E106" s="123">
        <v>3400300</v>
      </c>
      <c r="F106" s="83" t="s">
        <v>15</v>
      </c>
      <c r="G106" s="124">
        <v>220</v>
      </c>
      <c r="H106" s="229">
        <f>H107</f>
        <v>0</v>
      </c>
      <c r="I106" s="296"/>
      <c r="J106" s="296" t="e">
        <f t="shared" si="5"/>
        <v>#DIV/0!</v>
      </c>
    </row>
    <row r="107" spans="1:10" ht="12.75" customHeight="1" hidden="1">
      <c r="A107" s="82" t="s">
        <v>234</v>
      </c>
      <c r="B107" s="79" t="s">
        <v>192</v>
      </c>
      <c r="C107" s="83" t="s">
        <v>11</v>
      </c>
      <c r="D107" s="83" t="s">
        <v>22</v>
      </c>
      <c r="E107" s="123">
        <v>3400300</v>
      </c>
      <c r="F107" s="83" t="s">
        <v>15</v>
      </c>
      <c r="G107" s="124">
        <v>226</v>
      </c>
      <c r="H107" s="229"/>
      <c r="I107" s="296"/>
      <c r="J107" s="296" t="e">
        <f t="shared" si="5"/>
        <v>#DIV/0!</v>
      </c>
    </row>
    <row r="108" spans="1:10" ht="14.25" customHeight="1">
      <c r="A108" s="65" t="s">
        <v>244</v>
      </c>
      <c r="B108" s="106"/>
      <c r="C108" s="107" t="s">
        <v>35</v>
      </c>
      <c r="D108" s="67"/>
      <c r="E108" s="67"/>
      <c r="F108" s="67"/>
      <c r="G108" s="66"/>
      <c r="H108" s="310">
        <f>H164+H186+H109</f>
        <v>78475.22355</v>
      </c>
      <c r="I108" s="297">
        <f>I164+I186+I109</f>
        <v>20231.80591</v>
      </c>
      <c r="J108" s="296">
        <f t="shared" si="5"/>
        <v>25.781138294062238</v>
      </c>
    </row>
    <row r="109" spans="1:10" ht="12.75" customHeight="1">
      <c r="A109" s="113" t="s">
        <v>46</v>
      </c>
      <c r="B109" s="69"/>
      <c r="C109" s="69" t="s">
        <v>35</v>
      </c>
      <c r="D109" s="69" t="s">
        <v>10</v>
      </c>
      <c r="E109" s="69"/>
      <c r="F109" s="69"/>
      <c r="G109" s="69"/>
      <c r="H109" s="312">
        <f>H110+H121+H127+H131+H135+H139+H144+H149+H154+H159</f>
        <v>45247.85322</v>
      </c>
      <c r="I109" s="299">
        <f>I110+I121+I127+I131+I135+I139+I144+I149+I154+I159</f>
        <v>1137.92243</v>
      </c>
      <c r="J109" s="296">
        <f t="shared" si="5"/>
        <v>2.514865013522956</v>
      </c>
    </row>
    <row r="110" spans="1:10" s="70" customFormat="1" ht="13.5">
      <c r="A110" s="125" t="s">
        <v>245</v>
      </c>
      <c r="B110" s="74" t="s">
        <v>192</v>
      </c>
      <c r="C110" s="74" t="s">
        <v>35</v>
      </c>
      <c r="D110" s="74" t="s">
        <v>10</v>
      </c>
      <c r="E110" s="74" t="s">
        <v>47</v>
      </c>
      <c r="F110" s="74"/>
      <c r="G110" s="74"/>
      <c r="H110" s="312">
        <f>H111</f>
        <v>3010</v>
      </c>
      <c r="I110" s="299">
        <f>I111</f>
        <v>662.92943</v>
      </c>
      <c r="J110" s="296">
        <f t="shared" si="5"/>
        <v>22.024233554817275</v>
      </c>
    </row>
    <row r="111" spans="1:10" ht="16.5" customHeight="1">
      <c r="A111" s="78" t="s">
        <v>33</v>
      </c>
      <c r="B111" s="79" t="s">
        <v>192</v>
      </c>
      <c r="C111" s="79" t="s">
        <v>35</v>
      </c>
      <c r="D111" s="79" t="s">
        <v>10</v>
      </c>
      <c r="E111" s="79" t="s">
        <v>47</v>
      </c>
      <c r="F111" s="79" t="s">
        <v>15</v>
      </c>
      <c r="G111" s="79"/>
      <c r="H111" s="313">
        <f>H112</f>
        <v>3010</v>
      </c>
      <c r="I111" s="300">
        <f>I112</f>
        <v>662.92943</v>
      </c>
      <c r="J111" s="296">
        <f t="shared" si="5"/>
        <v>22.024233554817275</v>
      </c>
    </row>
    <row r="112" spans="1:10" ht="12.75" customHeight="1">
      <c r="A112" s="78" t="s">
        <v>246</v>
      </c>
      <c r="B112" s="77" t="s">
        <v>192</v>
      </c>
      <c r="C112" s="79" t="s">
        <v>35</v>
      </c>
      <c r="D112" s="79" t="s">
        <v>10</v>
      </c>
      <c r="E112" s="79" t="s">
        <v>47</v>
      </c>
      <c r="F112" s="79" t="s">
        <v>15</v>
      </c>
      <c r="G112" s="79" t="s">
        <v>210</v>
      </c>
      <c r="H112" s="229">
        <f>800+210+2000</f>
        <v>3010</v>
      </c>
      <c r="I112" s="296">
        <v>662.92943</v>
      </c>
      <c r="J112" s="296">
        <f t="shared" si="5"/>
        <v>22.024233554817275</v>
      </c>
    </row>
    <row r="113" spans="1:10" ht="27" hidden="1">
      <c r="A113" s="132" t="s">
        <v>364</v>
      </c>
      <c r="B113" s="72" t="s">
        <v>192</v>
      </c>
      <c r="C113" s="72" t="s">
        <v>35</v>
      </c>
      <c r="D113" s="72" t="s">
        <v>10</v>
      </c>
      <c r="E113" s="72" t="s">
        <v>363</v>
      </c>
      <c r="F113" s="72"/>
      <c r="G113" s="72"/>
      <c r="H113" s="256">
        <f>H114</f>
        <v>0</v>
      </c>
      <c r="I113" s="296"/>
      <c r="J113" s="296" t="e">
        <f t="shared" si="5"/>
        <v>#DIV/0!</v>
      </c>
    </row>
    <row r="114" spans="1:10" ht="12.75" customHeight="1" hidden="1">
      <c r="A114" s="76" t="s">
        <v>275</v>
      </c>
      <c r="B114" s="77" t="s">
        <v>192</v>
      </c>
      <c r="C114" s="79" t="s">
        <v>35</v>
      </c>
      <c r="D114" s="79" t="s">
        <v>10</v>
      </c>
      <c r="E114" s="79" t="s">
        <v>363</v>
      </c>
      <c r="F114" s="79" t="s">
        <v>243</v>
      </c>
      <c r="G114" s="79"/>
      <c r="H114" s="229">
        <f>H115</f>
        <v>0</v>
      </c>
      <c r="I114" s="296"/>
      <c r="J114" s="296" t="e">
        <f t="shared" si="5"/>
        <v>#DIV/0!</v>
      </c>
    </row>
    <row r="115" spans="1:10" ht="12.75" customHeight="1" hidden="1">
      <c r="A115" s="76" t="s">
        <v>216</v>
      </c>
      <c r="B115" s="79" t="s">
        <v>192</v>
      </c>
      <c r="C115" s="79" t="s">
        <v>35</v>
      </c>
      <c r="D115" s="79" t="s">
        <v>10</v>
      </c>
      <c r="E115" s="79" t="s">
        <v>363</v>
      </c>
      <c r="F115" s="79" t="s">
        <v>243</v>
      </c>
      <c r="G115" s="79" t="s">
        <v>217</v>
      </c>
      <c r="H115" s="229">
        <f>H116</f>
        <v>0</v>
      </c>
      <c r="I115" s="296"/>
      <c r="J115" s="296" t="e">
        <f t="shared" si="5"/>
        <v>#DIV/0!</v>
      </c>
    </row>
    <row r="116" spans="1:10" ht="12.75" customHeight="1" hidden="1">
      <c r="A116" s="78" t="s">
        <v>232</v>
      </c>
      <c r="B116" s="77" t="s">
        <v>192</v>
      </c>
      <c r="C116" s="79" t="s">
        <v>35</v>
      </c>
      <c r="D116" s="79" t="s">
        <v>10</v>
      </c>
      <c r="E116" s="79" t="s">
        <v>363</v>
      </c>
      <c r="F116" s="79" t="s">
        <v>243</v>
      </c>
      <c r="G116" s="79" t="s">
        <v>233</v>
      </c>
      <c r="H116" s="229"/>
      <c r="I116" s="296"/>
      <c r="J116" s="296" t="e">
        <f t="shared" si="5"/>
        <v>#DIV/0!</v>
      </c>
    </row>
    <row r="117" spans="1:10" ht="40.5" hidden="1">
      <c r="A117" s="73" t="s">
        <v>365</v>
      </c>
      <c r="B117" s="72" t="s">
        <v>192</v>
      </c>
      <c r="C117" s="72" t="s">
        <v>35</v>
      </c>
      <c r="D117" s="72" t="s">
        <v>10</v>
      </c>
      <c r="E117" s="72" t="s">
        <v>251</v>
      </c>
      <c r="F117" s="72"/>
      <c r="G117" s="72"/>
      <c r="H117" s="256">
        <f>H118</f>
        <v>0</v>
      </c>
      <c r="I117" s="296"/>
      <c r="J117" s="296" t="e">
        <f t="shared" si="5"/>
        <v>#DIV/0!</v>
      </c>
    </row>
    <row r="118" spans="1:10" ht="12.75" customHeight="1" hidden="1">
      <c r="A118" s="76" t="s">
        <v>275</v>
      </c>
      <c r="B118" s="77" t="s">
        <v>192</v>
      </c>
      <c r="C118" s="79" t="s">
        <v>35</v>
      </c>
      <c r="D118" s="79" t="s">
        <v>10</v>
      </c>
      <c r="E118" s="79" t="s">
        <v>251</v>
      </c>
      <c r="F118" s="79" t="s">
        <v>243</v>
      </c>
      <c r="G118" s="79"/>
      <c r="H118" s="229">
        <f>H119</f>
        <v>0</v>
      </c>
      <c r="I118" s="296"/>
      <c r="J118" s="296" t="e">
        <f t="shared" si="5"/>
        <v>#DIV/0!</v>
      </c>
    </row>
    <row r="119" spans="1:10" ht="12.75" customHeight="1" hidden="1">
      <c r="A119" s="76" t="s">
        <v>216</v>
      </c>
      <c r="B119" s="77" t="s">
        <v>192</v>
      </c>
      <c r="C119" s="79" t="s">
        <v>35</v>
      </c>
      <c r="D119" s="79" t="s">
        <v>10</v>
      </c>
      <c r="E119" s="79" t="s">
        <v>251</v>
      </c>
      <c r="F119" s="79" t="s">
        <v>243</v>
      </c>
      <c r="G119" s="79" t="s">
        <v>217</v>
      </c>
      <c r="H119" s="229">
        <f>H120</f>
        <v>0</v>
      </c>
      <c r="I119" s="296"/>
      <c r="J119" s="296" t="e">
        <f t="shared" si="5"/>
        <v>#DIV/0!</v>
      </c>
    </row>
    <row r="120" spans="1:10" ht="12.75" customHeight="1" hidden="1">
      <c r="A120" s="78" t="s">
        <v>232</v>
      </c>
      <c r="B120" s="79" t="s">
        <v>192</v>
      </c>
      <c r="C120" s="79" t="s">
        <v>35</v>
      </c>
      <c r="D120" s="79" t="s">
        <v>10</v>
      </c>
      <c r="E120" s="79" t="s">
        <v>251</v>
      </c>
      <c r="F120" s="79" t="s">
        <v>243</v>
      </c>
      <c r="G120" s="79" t="s">
        <v>233</v>
      </c>
      <c r="H120" s="229"/>
      <c r="I120" s="296"/>
      <c r="J120" s="296" t="e">
        <f t="shared" si="5"/>
        <v>#DIV/0!</v>
      </c>
    </row>
    <row r="121" spans="1:10" s="70" customFormat="1" ht="40.5">
      <c r="A121" s="73" t="s">
        <v>449</v>
      </c>
      <c r="B121" s="74" t="s">
        <v>192</v>
      </c>
      <c r="C121" s="74" t="s">
        <v>35</v>
      </c>
      <c r="D121" s="74" t="s">
        <v>10</v>
      </c>
      <c r="E121" s="74" t="s">
        <v>280</v>
      </c>
      <c r="F121" s="74"/>
      <c r="G121" s="74"/>
      <c r="H121" s="256">
        <f>H122</f>
        <v>6232.80343</v>
      </c>
      <c r="I121" s="302">
        <f>I122</f>
        <v>0</v>
      </c>
      <c r="J121" s="296">
        <f t="shared" si="5"/>
        <v>0</v>
      </c>
    </row>
    <row r="122" spans="1:10" ht="12.75" customHeight="1">
      <c r="A122" s="76" t="s">
        <v>275</v>
      </c>
      <c r="B122" s="79" t="s">
        <v>192</v>
      </c>
      <c r="C122" s="79" t="s">
        <v>35</v>
      </c>
      <c r="D122" s="79" t="s">
        <v>10</v>
      </c>
      <c r="E122" s="79" t="s">
        <v>280</v>
      </c>
      <c r="F122" s="79" t="s">
        <v>15</v>
      </c>
      <c r="G122" s="79"/>
      <c r="H122" s="229">
        <f>H123+H125</f>
        <v>6232.80343</v>
      </c>
      <c r="I122" s="301">
        <f>I123+I125</f>
        <v>0</v>
      </c>
      <c r="J122" s="296">
        <f t="shared" si="5"/>
        <v>0</v>
      </c>
    </row>
    <row r="123" spans="1:10" ht="12.75" customHeight="1">
      <c r="A123" s="78" t="s">
        <v>221</v>
      </c>
      <c r="B123" s="77" t="s">
        <v>192</v>
      </c>
      <c r="C123" s="79" t="s">
        <v>35</v>
      </c>
      <c r="D123" s="79" t="s">
        <v>10</v>
      </c>
      <c r="E123" s="79" t="s">
        <v>280</v>
      </c>
      <c r="F123" s="79" t="s">
        <v>15</v>
      </c>
      <c r="G123" s="79" t="s">
        <v>222</v>
      </c>
      <c r="H123" s="229">
        <f>H124</f>
        <v>1396.493</v>
      </c>
      <c r="I123" s="301">
        <f>I124</f>
        <v>0</v>
      </c>
      <c r="J123" s="296">
        <f t="shared" si="5"/>
        <v>0</v>
      </c>
    </row>
    <row r="124" spans="1:10" ht="12.75" customHeight="1">
      <c r="A124" s="112" t="s">
        <v>234</v>
      </c>
      <c r="B124" s="79" t="s">
        <v>192</v>
      </c>
      <c r="C124" s="79" t="s">
        <v>35</v>
      </c>
      <c r="D124" s="79" t="s">
        <v>10</v>
      </c>
      <c r="E124" s="79" t="s">
        <v>280</v>
      </c>
      <c r="F124" s="79" t="s">
        <v>15</v>
      </c>
      <c r="G124" s="79" t="s">
        <v>212</v>
      </c>
      <c r="H124" s="229">
        <v>1396.493</v>
      </c>
      <c r="I124" s="296">
        <v>0</v>
      </c>
      <c r="J124" s="296">
        <f t="shared" si="5"/>
        <v>0</v>
      </c>
    </row>
    <row r="125" spans="1:10" ht="12.75" customHeight="1">
      <c r="A125" s="76" t="s">
        <v>216</v>
      </c>
      <c r="B125" s="79" t="s">
        <v>192</v>
      </c>
      <c r="C125" s="79" t="s">
        <v>35</v>
      </c>
      <c r="D125" s="79" t="s">
        <v>10</v>
      </c>
      <c r="E125" s="79" t="s">
        <v>280</v>
      </c>
      <c r="F125" s="79" t="s">
        <v>243</v>
      </c>
      <c r="G125" s="79" t="s">
        <v>217</v>
      </c>
      <c r="H125" s="229">
        <f>H126</f>
        <v>4836.3104299999995</v>
      </c>
      <c r="I125" s="301">
        <f>I126</f>
        <v>0</v>
      </c>
      <c r="J125" s="296">
        <f t="shared" si="5"/>
        <v>0</v>
      </c>
    </row>
    <row r="126" spans="1:10" ht="12.75" customHeight="1">
      <c r="A126" s="78" t="s">
        <v>232</v>
      </c>
      <c r="B126" s="79" t="s">
        <v>192</v>
      </c>
      <c r="C126" s="79" t="s">
        <v>35</v>
      </c>
      <c r="D126" s="79" t="s">
        <v>10</v>
      </c>
      <c r="E126" s="79" t="s">
        <v>280</v>
      </c>
      <c r="F126" s="79" t="s">
        <v>243</v>
      </c>
      <c r="G126" s="79" t="s">
        <v>233</v>
      </c>
      <c r="H126" s="229">
        <f>763.907-295.9+1000+887.78333+294.5201+2186</f>
        <v>4836.3104299999995</v>
      </c>
      <c r="I126" s="296">
        <v>0</v>
      </c>
      <c r="J126" s="296">
        <f t="shared" si="5"/>
        <v>0</v>
      </c>
    </row>
    <row r="127" spans="1:10" ht="40.5">
      <c r="A127" s="203" t="s">
        <v>445</v>
      </c>
      <c r="B127" s="204" t="s">
        <v>192</v>
      </c>
      <c r="C127" s="204" t="s">
        <v>35</v>
      </c>
      <c r="D127" s="204" t="s">
        <v>10</v>
      </c>
      <c r="E127" s="204" t="s">
        <v>447</v>
      </c>
      <c r="F127" s="204"/>
      <c r="G127" s="204"/>
      <c r="H127" s="256">
        <f aca="true" t="shared" si="7" ref="H127:I129">H128</f>
        <v>27133.60612</v>
      </c>
      <c r="I127" s="302">
        <f t="shared" si="7"/>
        <v>0</v>
      </c>
      <c r="J127" s="296">
        <f t="shared" si="5"/>
        <v>0</v>
      </c>
    </row>
    <row r="128" spans="1:10" ht="12.75" customHeight="1">
      <c r="A128" s="76" t="s">
        <v>275</v>
      </c>
      <c r="B128" s="206" t="s">
        <v>192</v>
      </c>
      <c r="C128" s="206" t="s">
        <v>35</v>
      </c>
      <c r="D128" s="206" t="s">
        <v>10</v>
      </c>
      <c r="E128" s="206" t="s">
        <v>447</v>
      </c>
      <c r="F128" s="206" t="s">
        <v>243</v>
      </c>
      <c r="G128" s="206"/>
      <c r="H128" s="229">
        <f t="shared" si="7"/>
        <v>27133.60612</v>
      </c>
      <c r="I128" s="301">
        <f t="shared" si="7"/>
        <v>0</v>
      </c>
      <c r="J128" s="296">
        <f t="shared" si="5"/>
        <v>0</v>
      </c>
    </row>
    <row r="129" spans="1:10" ht="12.75" customHeight="1">
      <c r="A129" s="76" t="s">
        <v>216</v>
      </c>
      <c r="B129" s="206" t="s">
        <v>192</v>
      </c>
      <c r="C129" s="206" t="s">
        <v>35</v>
      </c>
      <c r="D129" s="206" t="s">
        <v>10</v>
      </c>
      <c r="E129" s="206" t="s">
        <v>447</v>
      </c>
      <c r="F129" s="206" t="s">
        <v>243</v>
      </c>
      <c r="G129" s="206" t="s">
        <v>217</v>
      </c>
      <c r="H129" s="229">
        <f t="shared" si="7"/>
        <v>27133.60612</v>
      </c>
      <c r="I129" s="301">
        <f t="shared" si="7"/>
        <v>0</v>
      </c>
      <c r="J129" s="296">
        <f t="shared" si="5"/>
        <v>0</v>
      </c>
    </row>
    <row r="130" spans="1:10" ht="12.75" customHeight="1">
      <c r="A130" s="255" t="s">
        <v>232</v>
      </c>
      <c r="B130" s="206" t="s">
        <v>192</v>
      </c>
      <c r="C130" s="206" t="s">
        <v>35</v>
      </c>
      <c r="D130" s="206" t="s">
        <v>10</v>
      </c>
      <c r="E130" s="206" t="s">
        <v>447</v>
      </c>
      <c r="F130" s="206" t="s">
        <v>243</v>
      </c>
      <c r="G130" s="206" t="s">
        <v>233</v>
      </c>
      <c r="H130" s="229">
        <v>27133.60612</v>
      </c>
      <c r="I130" s="296">
        <v>0</v>
      </c>
      <c r="J130" s="296">
        <f t="shared" si="5"/>
        <v>0</v>
      </c>
    </row>
    <row r="131" spans="1:10" ht="27">
      <c r="A131" s="259" t="s">
        <v>446</v>
      </c>
      <c r="B131" s="204" t="s">
        <v>192</v>
      </c>
      <c r="C131" s="204" t="s">
        <v>35</v>
      </c>
      <c r="D131" s="204" t="s">
        <v>10</v>
      </c>
      <c r="E131" s="204" t="s">
        <v>280</v>
      </c>
      <c r="F131" s="204"/>
      <c r="G131" s="204"/>
      <c r="H131" s="256">
        <f aca="true" t="shared" si="8" ref="H131:I133">H132</f>
        <v>3295.17222</v>
      </c>
      <c r="I131" s="302">
        <f t="shared" si="8"/>
        <v>0</v>
      </c>
      <c r="J131" s="296">
        <f t="shared" si="5"/>
        <v>0</v>
      </c>
    </row>
    <row r="132" spans="1:10" ht="12.75">
      <c r="A132" s="76" t="s">
        <v>275</v>
      </c>
      <c r="B132" s="206" t="s">
        <v>192</v>
      </c>
      <c r="C132" s="206" t="s">
        <v>35</v>
      </c>
      <c r="D132" s="206" t="s">
        <v>10</v>
      </c>
      <c r="E132" s="206" t="s">
        <v>280</v>
      </c>
      <c r="F132" s="206" t="s">
        <v>243</v>
      </c>
      <c r="G132" s="206"/>
      <c r="H132" s="229">
        <f t="shared" si="8"/>
        <v>3295.17222</v>
      </c>
      <c r="I132" s="301">
        <f t="shared" si="8"/>
        <v>0</v>
      </c>
      <c r="J132" s="296">
        <f t="shared" si="5"/>
        <v>0</v>
      </c>
    </row>
    <row r="133" spans="1:10" ht="12.75">
      <c r="A133" s="76" t="s">
        <v>216</v>
      </c>
      <c r="B133" s="206" t="s">
        <v>192</v>
      </c>
      <c r="C133" s="206" t="s">
        <v>35</v>
      </c>
      <c r="D133" s="206" t="s">
        <v>10</v>
      </c>
      <c r="E133" s="206" t="s">
        <v>280</v>
      </c>
      <c r="F133" s="206" t="s">
        <v>243</v>
      </c>
      <c r="G133" s="206" t="s">
        <v>217</v>
      </c>
      <c r="H133" s="229">
        <f t="shared" si="8"/>
        <v>3295.17222</v>
      </c>
      <c r="I133" s="301">
        <f t="shared" si="8"/>
        <v>0</v>
      </c>
      <c r="J133" s="296">
        <f t="shared" si="5"/>
        <v>0</v>
      </c>
    </row>
    <row r="134" spans="1:10" ht="12.75">
      <c r="A134" s="255" t="s">
        <v>232</v>
      </c>
      <c r="B134" s="206" t="s">
        <v>192</v>
      </c>
      <c r="C134" s="206" t="s">
        <v>35</v>
      </c>
      <c r="D134" s="206" t="s">
        <v>10</v>
      </c>
      <c r="E134" s="206" t="s">
        <v>280</v>
      </c>
      <c r="F134" s="206" t="s">
        <v>243</v>
      </c>
      <c r="G134" s="206" t="s">
        <v>233</v>
      </c>
      <c r="H134" s="229">
        <v>3295.17222</v>
      </c>
      <c r="I134" s="296">
        <v>0</v>
      </c>
      <c r="J134" s="296">
        <f t="shared" si="5"/>
        <v>0</v>
      </c>
    </row>
    <row r="135" spans="1:10" ht="27.75" customHeight="1">
      <c r="A135" s="73" t="s">
        <v>431</v>
      </c>
      <c r="B135" s="204" t="s">
        <v>192</v>
      </c>
      <c r="C135" s="204" t="s">
        <v>35</v>
      </c>
      <c r="D135" s="204" t="s">
        <v>10</v>
      </c>
      <c r="E135" s="204" t="s">
        <v>280</v>
      </c>
      <c r="F135" s="204"/>
      <c r="G135" s="204"/>
      <c r="H135" s="256">
        <f aca="true" t="shared" si="9" ref="H135:I137">H136</f>
        <v>1412.21667</v>
      </c>
      <c r="I135" s="302">
        <f t="shared" si="9"/>
        <v>0</v>
      </c>
      <c r="J135" s="296">
        <f t="shared" si="5"/>
        <v>0</v>
      </c>
    </row>
    <row r="136" spans="1:10" ht="12.75">
      <c r="A136" s="76" t="s">
        <v>275</v>
      </c>
      <c r="B136" s="206" t="s">
        <v>192</v>
      </c>
      <c r="C136" s="206" t="s">
        <v>35</v>
      </c>
      <c r="D136" s="206" t="s">
        <v>10</v>
      </c>
      <c r="E136" s="206" t="s">
        <v>280</v>
      </c>
      <c r="F136" s="206" t="s">
        <v>243</v>
      </c>
      <c r="G136" s="206"/>
      <c r="H136" s="229">
        <f t="shared" si="9"/>
        <v>1412.21667</v>
      </c>
      <c r="I136" s="301">
        <f t="shared" si="9"/>
        <v>0</v>
      </c>
      <c r="J136" s="296">
        <f t="shared" si="5"/>
        <v>0</v>
      </c>
    </row>
    <row r="137" spans="1:10" ht="12.75">
      <c r="A137" s="76" t="s">
        <v>216</v>
      </c>
      <c r="B137" s="206" t="s">
        <v>192</v>
      </c>
      <c r="C137" s="206" t="s">
        <v>35</v>
      </c>
      <c r="D137" s="206" t="s">
        <v>10</v>
      </c>
      <c r="E137" s="206" t="s">
        <v>280</v>
      </c>
      <c r="F137" s="206" t="s">
        <v>243</v>
      </c>
      <c r="G137" s="206" t="s">
        <v>217</v>
      </c>
      <c r="H137" s="229">
        <f t="shared" si="9"/>
        <v>1412.21667</v>
      </c>
      <c r="I137" s="301">
        <f t="shared" si="9"/>
        <v>0</v>
      </c>
      <c r="J137" s="296">
        <f t="shared" si="5"/>
        <v>0</v>
      </c>
    </row>
    <row r="138" spans="1:10" ht="12.75">
      <c r="A138" s="255" t="s">
        <v>232</v>
      </c>
      <c r="B138" s="206" t="s">
        <v>192</v>
      </c>
      <c r="C138" s="206" t="s">
        <v>35</v>
      </c>
      <c r="D138" s="206" t="s">
        <v>10</v>
      </c>
      <c r="E138" s="206" t="s">
        <v>280</v>
      </c>
      <c r="F138" s="206" t="s">
        <v>243</v>
      </c>
      <c r="G138" s="206" t="s">
        <v>233</v>
      </c>
      <c r="H138" s="229">
        <v>1412.21667</v>
      </c>
      <c r="I138" s="296">
        <v>0</v>
      </c>
      <c r="J138" s="296">
        <f t="shared" si="5"/>
        <v>0</v>
      </c>
    </row>
    <row r="139" spans="1:10" s="70" customFormat="1" ht="40.5">
      <c r="A139" s="260" t="s">
        <v>444</v>
      </c>
      <c r="B139" s="204" t="s">
        <v>192</v>
      </c>
      <c r="C139" s="204" t="s">
        <v>35</v>
      </c>
      <c r="D139" s="204" t="s">
        <v>10</v>
      </c>
      <c r="E139" s="204" t="s">
        <v>358</v>
      </c>
      <c r="F139" s="204"/>
      <c r="G139" s="204"/>
      <c r="H139" s="256">
        <f aca="true" t="shared" si="10" ref="H139:I142">H140</f>
        <v>2311.57981</v>
      </c>
      <c r="I139" s="302">
        <f t="shared" si="10"/>
        <v>0</v>
      </c>
      <c r="J139" s="296">
        <f aca="true" t="shared" si="11" ref="J139:J202">I139/H139*100</f>
        <v>0</v>
      </c>
    </row>
    <row r="140" spans="1:10" ht="12.75">
      <c r="A140" s="78" t="s">
        <v>40</v>
      </c>
      <c r="B140" s="206" t="s">
        <v>192</v>
      </c>
      <c r="C140" s="206" t="s">
        <v>35</v>
      </c>
      <c r="D140" s="206" t="s">
        <v>10</v>
      </c>
      <c r="E140" s="206" t="s">
        <v>358</v>
      </c>
      <c r="F140" s="206" t="s">
        <v>36</v>
      </c>
      <c r="G140" s="206"/>
      <c r="H140" s="229">
        <f t="shared" si="10"/>
        <v>2311.57981</v>
      </c>
      <c r="I140" s="301">
        <f t="shared" si="10"/>
        <v>0</v>
      </c>
      <c r="J140" s="296">
        <f t="shared" si="11"/>
        <v>0</v>
      </c>
    </row>
    <row r="141" spans="1:10" ht="12.75">
      <c r="A141" s="78" t="s">
        <v>221</v>
      </c>
      <c r="B141" s="206" t="s">
        <v>192</v>
      </c>
      <c r="C141" s="206" t="s">
        <v>35</v>
      </c>
      <c r="D141" s="206" t="s">
        <v>10</v>
      </c>
      <c r="E141" s="206" t="s">
        <v>358</v>
      </c>
      <c r="F141" s="206" t="s">
        <v>36</v>
      </c>
      <c r="G141" s="206" t="s">
        <v>222</v>
      </c>
      <c r="H141" s="229">
        <f t="shared" si="10"/>
        <v>2311.57981</v>
      </c>
      <c r="I141" s="301">
        <f t="shared" si="10"/>
        <v>0</v>
      </c>
      <c r="J141" s="296">
        <f t="shared" si="11"/>
        <v>0</v>
      </c>
    </row>
    <row r="142" spans="1:10" ht="12.75">
      <c r="A142" s="78" t="s">
        <v>282</v>
      </c>
      <c r="B142" s="206" t="s">
        <v>192</v>
      </c>
      <c r="C142" s="206" t="s">
        <v>35</v>
      </c>
      <c r="D142" s="206" t="s">
        <v>10</v>
      </c>
      <c r="E142" s="206" t="s">
        <v>358</v>
      </c>
      <c r="F142" s="206" t="s">
        <v>36</v>
      </c>
      <c r="G142" s="206" t="s">
        <v>248</v>
      </c>
      <c r="H142" s="229">
        <f t="shared" si="10"/>
        <v>2311.57981</v>
      </c>
      <c r="I142" s="301">
        <f t="shared" si="10"/>
        <v>0</v>
      </c>
      <c r="J142" s="296">
        <f t="shared" si="11"/>
        <v>0</v>
      </c>
    </row>
    <row r="143" spans="1:10" ht="25.5">
      <c r="A143" s="116" t="s">
        <v>237</v>
      </c>
      <c r="B143" s="206" t="s">
        <v>192</v>
      </c>
      <c r="C143" s="206" t="s">
        <v>35</v>
      </c>
      <c r="D143" s="206" t="s">
        <v>10</v>
      </c>
      <c r="E143" s="206" t="s">
        <v>358</v>
      </c>
      <c r="F143" s="206" t="s">
        <v>36</v>
      </c>
      <c r="G143" s="206" t="s">
        <v>238</v>
      </c>
      <c r="H143" s="229">
        <v>2311.57981</v>
      </c>
      <c r="I143" s="296">
        <v>0</v>
      </c>
      <c r="J143" s="296">
        <f t="shared" si="11"/>
        <v>0</v>
      </c>
    </row>
    <row r="144" spans="1:10" ht="27">
      <c r="A144" s="260" t="s">
        <v>443</v>
      </c>
      <c r="B144" s="204" t="s">
        <v>192</v>
      </c>
      <c r="C144" s="204" t="s">
        <v>35</v>
      </c>
      <c r="D144" s="204" t="s">
        <v>10</v>
      </c>
      <c r="E144" s="204" t="s">
        <v>49</v>
      </c>
      <c r="F144" s="204"/>
      <c r="G144" s="204"/>
      <c r="H144" s="256">
        <f aca="true" t="shared" si="12" ref="H144:I147">H145</f>
        <v>1164.38607</v>
      </c>
      <c r="I144" s="302">
        <f t="shared" si="12"/>
        <v>0</v>
      </c>
      <c r="J144" s="296">
        <f t="shared" si="11"/>
        <v>0</v>
      </c>
    </row>
    <row r="145" spans="1:10" ht="12.75">
      <c r="A145" s="78" t="s">
        <v>40</v>
      </c>
      <c r="B145" s="206" t="s">
        <v>192</v>
      </c>
      <c r="C145" s="206" t="s">
        <v>35</v>
      </c>
      <c r="D145" s="206" t="s">
        <v>10</v>
      </c>
      <c r="E145" s="206" t="s">
        <v>49</v>
      </c>
      <c r="F145" s="206" t="s">
        <v>36</v>
      </c>
      <c r="G145" s="206"/>
      <c r="H145" s="229">
        <f t="shared" si="12"/>
        <v>1164.38607</v>
      </c>
      <c r="I145" s="301">
        <f t="shared" si="12"/>
        <v>0</v>
      </c>
      <c r="J145" s="296">
        <f t="shared" si="11"/>
        <v>0</v>
      </c>
    </row>
    <row r="146" spans="1:10" ht="12.75">
      <c r="A146" s="78" t="s">
        <v>221</v>
      </c>
      <c r="B146" s="206" t="s">
        <v>192</v>
      </c>
      <c r="C146" s="206" t="s">
        <v>35</v>
      </c>
      <c r="D146" s="206" t="s">
        <v>10</v>
      </c>
      <c r="E146" s="206" t="s">
        <v>49</v>
      </c>
      <c r="F146" s="206" t="s">
        <v>36</v>
      </c>
      <c r="G146" s="206" t="s">
        <v>222</v>
      </c>
      <c r="H146" s="229">
        <f t="shared" si="12"/>
        <v>1164.38607</v>
      </c>
      <c r="I146" s="301">
        <f t="shared" si="12"/>
        <v>0</v>
      </c>
      <c r="J146" s="296">
        <f t="shared" si="11"/>
        <v>0</v>
      </c>
    </row>
    <row r="147" spans="1:10" ht="12.75">
      <c r="A147" s="78" t="s">
        <v>282</v>
      </c>
      <c r="B147" s="206" t="s">
        <v>192</v>
      </c>
      <c r="C147" s="206" t="s">
        <v>35</v>
      </c>
      <c r="D147" s="206" t="s">
        <v>10</v>
      </c>
      <c r="E147" s="206" t="s">
        <v>49</v>
      </c>
      <c r="F147" s="206" t="s">
        <v>36</v>
      </c>
      <c r="G147" s="206" t="s">
        <v>248</v>
      </c>
      <c r="H147" s="229">
        <f t="shared" si="12"/>
        <v>1164.38607</v>
      </c>
      <c r="I147" s="301">
        <f t="shared" si="12"/>
        <v>0</v>
      </c>
      <c r="J147" s="296">
        <f t="shared" si="11"/>
        <v>0</v>
      </c>
    </row>
    <row r="148" spans="1:10" ht="25.5">
      <c r="A148" s="116" t="s">
        <v>237</v>
      </c>
      <c r="B148" s="206" t="s">
        <v>192</v>
      </c>
      <c r="C148" s="206" t="s">
        <v>35</v>
      </c>
      <c r="D148" s="206" t="s">
        <v>10</v>
      </c>
      <c r="E148" s="206" t="s">
        <v>49</v>
      </c>
      <c r="F148" s="206" t="s">
        <v>36</v>
      </c>
      <c r="G148" s="206" t="s">
        <v>238</v>
      </c>
      <c r="H148" s="229">
        <v>1164.38607</v>
      </c>
      <c r="I148" s="296">
        <v>0</v>
      </c>
      <c r="J148" s="296">
        <f t="shared" si="11"/>
        <v>0</v>
      </c>
    </row>
    <row r="149" spans="1:10" ht="27">
      <c r="A149" s="73" t="s">
        <v>448</v>
      </c>
      <c r="B149" s="74" t="s">
        <v>192</v>
      </c>
      <c r="C149" s="74" t="s">
        <v>35</v>
      </c>
      <c r="D149" s="74" t="s">
        <v>10</v>
      </c>
      <c r="E149" s="74" t="s">
        <v>49</v>
      </c>
      <c r="F149" s="74"/>
      <c r="G149" s="74"/>
      <c r="H149" s="256">
        <f aca="true" t="shared" si="13" ref="H149:I152">H150</f>
        <v>205.4799</v>
      </c>
      <c r="I149" s="302">
        <f t="shared" si="13"/>
        <v>0</v>
      </c>
      <c r="J149" s="296">
        <f t="shared" si="11"/>
        <v>0</v>
      </c>
    </row>
    <row r="150" spans="1:10" ht="15.75" customHeight="1">
      <c r="A150" s="78" t="s">
        <v>40</v>
      </c>
      <c r="B150" s="79" t="s">
        <v>192</v>
      </c>
      <c r="C150" s="79" t="s">
        <v>35</v>
      </c>
      <c r="D150" s="79" t="s">
        <v>10</v>
      </c>
      <c r="E150" s="79" t="s">
        <v>49</v>
      </c>
      <c r="F150" s="79" t="s">
        <v>36</v>
      </c>
      <c r="G150" s="79"/>
      <c r="H150" s="229">
        <f t="shared" si="13"/>
        <v>205.4799</v>
      </c>
      <c r="I150" s="301">
        <f t="shared" si="13"/>
        <v>0</v>
      </c>
      <c r="J150" s="296">
        <f t="shared" si="11"/>
        <v>0</v>
      </c>
    </row>
    <row r="151" spans="1:10" ht="12" customHeight="1">
      <c r="A151" s="78" t="s">
        <v>221</v>
      </c>
      <c r="B151" s="77" t="s">
        <v>192</v>
      </c>
      <c r="C151" s="79" t="s">
        <v>35</v>
      </c>
      <c r="D151" s="79" t="s">
        <v>10</v>
      </c>
      <c r="E151" s="79" t="s">
        <v>49</v>
      </c>
      <c r="F151" s="79" t="s">
        <v>36</v>
      </c>
      <c r="G151" s="79" t="s">
        <v>222</v>
      </c>
      <c r="H151" s="229">
        <f t="shared" si="13"/>
        <v>205.4799</v>
      </c>
      <c r="I151" s="301">
        <f t="shared" si="13"/>
        <v>0</v>
      </c>
      <c r="J151" s="296">
        <f t="shared" si="11"/>
        <v>0</v>
      </c>
    </row>
    <row r="152" spans="1:10" ht="15" customHeight="1">
      <c r="A152" s="78" t="s">
        <v>282</v>
      </c>
      <c r="B152" s="77" t="s">
        <v>192</v>
      </c>
      <c r="C152" s="79" t="s">
        <v>35</v>
      </c>
      <c r="D152" s="79" t="s">
        <v>10</v>
      </c>
      <c r="E152" s="79" t="s">
        <v>49</v>
      </c>
      <c r="F152" s="79" t="s">
        <v>36</v>
      </c>
      <c r="G152" s="79" t="s">
        <v>248</v>
      </c>
      <c r="H152" s="229">
        <f t="shared" si="13"/>
        <v>205.4799</v>
      </c>
      <c r="I152" s="301">
        <f t="shared" si="13"/>
        <v>0</v>
      </c>
      <c r="J152" s="296">
        <f t="shared" si="11"/>
        <v>0</v>
      </c>
    </row>
    <row r="153" spans="1:10" ht="24" customHeight="1">
      <c r="A153" s="116" t="s">
        <v>237</v>
      </c>
      <c r="B153" s="77" t="s">
        <v>192</v>
      </c>
      <c r="C153" s="79" t="s">
        <v>35</v>
      </c>
      <c r="D153" s="79" t="s">
        <v>10</v>
      </c>
      <c r="E153" s="79" t="s">
        <v>49</v>
      </c>
      <c r="F153" s="79" t="s">
        <v>36</v>
      </c>
      <c r="G153" s="79" t="s">
        <v>238</v>
      </c>
      <c r="H153" s="229">
        <v>205.4799</v>
      </c>
      <c r="I153" s="296">
        <v>0</v>
      </c>
      <c r="J153" s="296">
        <f t="shared" si="11"/>
        <v>0</v>
      </c>
    </row>
    <row r="154" spans="1:10" ht="40.5">
      <c r="A154" s="176" t="s">
        <v>360</v>
      </c>
      <c r="B154" s="74" t="s">
        <v>192</v>
      </c>
      <c r="C154" s="74" t="s">
        <v>35</v>
      </c>
      <c r="D154" s="74" t="s">
        <v>10</v>
      </c>
      <c r="E154" s="74" t="s">
        <v>32</v>
      </c>
      <c r="F154" s="74"/>
      <c r="G154" s="74"/>
      <c r="H154" s="256">
        <f aca="true" t="shared" si="14" ref="H154:I157">H155</f>
        <v>482.609</v>
      </c>
      <c r="I154" s="302">
        <f t="shared" si="14"/>
        <v>474.993</v>
      </c>
      <c r="J154" s="296">
        <f t="shared" si="11"/>
        <v>98.42191090510123</v>
      </c>
    </row>
    <row r="155" spans="1:10" ht="12.75" customHeight="1">
      <c r="A155" s="205" t="s">
        <v>40</v>
      </c>
      <c r="B155" s="77" t="s">
        <v>192</v>
      </c>
      <c r="C155" s="79" t="s">
        <v>35</v>
      </c>
      <c r="D155" s="79" t="s">
        <v>10</v>
      </c>
      <c r="E155" s="79" t="s">
        <v>32</v>
      </c>
      <c r="F155" s="79" t="s">
        <v>36</v>
      </c>
      <c r="G155" s="79"/>
      <c r="H155" s="229">
        <f t="shared" si="14"/>
        <v>482.609</v>
      </c>
      <c r="I155" s="301">
        <f t="shared" si="14"/>
        <v>474.993</v>
      </c>
      <c r="J155" s="296">
        <f t="shared" si="11"/>
        <v>98.42191090510123</v>
      </c>
    </row>
    <row r="156" spans="1:10" ht="12.75" customHeight="1">
      <c r="A156" s="205" t="s">
        <v>221</v>
      </c>
      <c r="B156" s="77" t="s">
        <v>192</v>
      </c>
      <c r="C156" s="79" t="s">
        <v>35</v>
      </c>
      <c r="D156" s="79" t="s">
        <v>10</v>
      </c>
      <c r="E156" s="79" t="s">
        <v>32</v>
      </c>
      <c r="F156" s="79" t="s">
        <v>36</v>
      </c>
      <c r="G156" s="79" t="s">
        <v>222</v>
      </c>
      <c r="H156" s="229">
        <f t="shared" si="14"/>
        <v>482.609</v>
      </c>
      <c r="I156" s="301">
        <f t="shared" si="14"/>
        <v>474.993</v>
      </c>
      <c r="J156" s="296">
        <f t="shared" si="11"/>
        <v>98.42191090510123</v>
      </c>
    </row>
    <row r="157" spans="1:10" ht="12.75" customHeight="1">
      <c r="A157" s="205" t="s">
        <v>282</v>
      </c>
      <c r="B157" s="77" t="s">
        <v>192</v>
      </c>
      <c r="C157" s="79" t="s">
        <v>35</v>
      </c>
      <c r="D157" s="79" t="s">
        <v>10</v>
      </c>
      <c r="E157" s="79" t="s">
        <v>32</v>
      </c>
      <c r="F157" s="79" t="s">
        <v>36</v>
      </c>
      <c r="G157" s="79" t="s">
        <v>248</v>
      </c>
      <c r="H157" s="229">
        <f t="shared" si="14"/>
        <v>482.609</v>
      </c>
      <c r="I157" s="301">
        <f t="shared" si="14"/>
        <v>474.993</v>
      </c>
      <c r="J157" s="296">
        <f t="shared" si="11"/>
        <v>98.42191090510123</v>
      </c>
    </row>
    <row r="158" spans="1:10" ht="25.5">
      <c r="A158" s="207" t="s">
        <v>237</v>
      </c>
      <c r="B158" s="77" t="s">
        <v>192</v>
      </c>
      <c r="C158" s="79" t="s">
        <v>35</v>
      </c>
      <c r="D158" s="79" t="s">
        <v>10</v>
      </c>
      <c r="E158" s="79" t="s">
        <v>32</v>
      </c>
      <c r="F158" s="79" t="s">
        <v>36</v>
      </c>
      <c r="G158" s="79" t="s">
        <v>238</v>
      </c>
      <c r="H158" s="229">
        <f>580-97.391</f>
        <v>482.609</v>
      </c>
      <c r="I158" s="296">
        <v>474.993</v>
      </c>
      <c r="J158" s="296">
        <f t="shared" si="11"/>
        <v>98.42191090510123</v>
      </c>
    </row>
    <row r="159" spans="1:10" ht="27" hidden="1">
      <c r="A159" s="176" t="s">
        <v>367</v>
      </c>
      <c r="B159" s="74" t="s">
        <v>192</v>
      </c>
      <c r="C159" s="74" t="s">
        <v>35</v>
      </c>
      <c r="D159" s="74" t="s">
        <v>10</v>
      </c>
      <c r="E159" s="74" t="s">
        <v>368</v>
      </c>
      <c r="F159" s="74"/>
      <c r="G159" s="74"/>
      <c r="H159" s="256">
        <f>H160</f>
        <v>0</v>
      </c>
      <c r="I159" s="296"/>
      <c r="J159" s="296" t="e">
        <f t="shared" si="11"/>
        <v>#DIV/0!</v>
      </c>
    </row>
    <row r="160" spans="1:10" ht="12.75" hidden="1">
      <c r="A160" s="205" t="s">
        <v>40</v>
      </c>
      <c r="B160" s="77" t="s">
        <v>192</v>
      </c>
      <c r="C160" s="79" t="s">
        <v>35</v>
      </c>
      <c r="D160" s="79" t="s">
        <v>10</v>
      </c>
      <c r="E160" s="79" t="s">
        <v>368</v>
      </c>
      <c r="F160" s="79" t="s">
        <v>36</v>
      </c>
      <c r="G160" s="79"/>
      <c r="H160" s="229">
        <f>H161</f>
        <v>0</v>
      </c>
      <c r="I160" s="296"/>
      <c r="J160" s="296" t="e">
        <f t="shared" si="11"/>
        <v>#DIV/0!</v>
      </c>
    </row>
    <row r="161" spans="1:10" ht="12.75" hidden="1">
      <c r="A161" s="205" t="s">
        <v>221</v>
      </c>
      <c r="B161" s="77" t="s">
        <v>192</v>
      </c>
      <c r="C161" s="79" t="s">
        <v>35</v>
      </c>
      <c r="D161" s="79" t="s">
        <v>10</v>
      </c>
      <c r="E161" s="79" t="s">
        <v>368</v>
      </c>
      <c r="F161" s="79" t="s">
        <v>36</v>
      </c>
      <c r="G161" s="79" t="s">
        <v>222</v>
      </c>
      <c r="H161" s="229">
        <f>H162</f>
        <v>0</v>
      </c>
      <c r="I161" s="296"/>
      <c r="J161" s="296" t="e">
        <f t="shared" si="11"/>
        <v>#DIV/0!</v>
      </c>
    </row>
    <row r="162" spans="1:10" ht="12.75" hidden="1">
      <c r="A162" s="205" t="s">
        <v>282</v>
      </c>
      <c r="B162" s="77" t="s">
        <v>192</v>
      </c>
      <c r="C162" s="79" t="s">
        <v>35</v>
      </c>
      <c r="D162" s="79" t="s">
        <v>10</v>
      </c>
      <c r="E162" s="79" t="s">
        <v>368</v>
      </c>
      <c r="F162" s="79" t="s">
        <v>36</v>
      </c>
      <c r="G162" s="79" t="s">
        <v>248</v>
      </c>
      <c r="H162" s="229">
        <f>H163</f>
        <v>0</v>
      </c>
      <c r="I162" s="296"/>
      <c r="J162" s="296" t="e">
        <f t="shared" si="11"/>
        <v>#DIV/0!</v>
      </c>
    </row>
    <row r="163" spans="1:10" ht="25.5" hidden="1">
      <c r="A163" s="207" t="s">
        <v>237</v>
      </c>
      <c r="B163" s="77" t="s">
        <v>192</v>
      </c>
      <c r="C163" s="79" t="s">
        <v>35</v>
      </c>
      <c r="D163" s="79" t="s">
        <v>10</v>
      </c>
      <c r="E163" s="79" t="s">
        <v>368</v>
      </c>
      <c r="F163" s="79" t="s">
        <v>36</v>
      </c>
      <c r="G163" s="79" t="s">
        <v>238</v>
      </c>
      <c r="H163" s="229"/>
      <c r="I163" s="296"/>
      <c r="J163" s="296" t="e">
        <f t="shared" si="11"/>
        <v>#DIV/0!</v>
      </c>
    </row>
    <row r="164" spans="1:10" s="70" customFormat="1" ht="12.75" customHeight="1">
      <c r="A164" s="117" t="s">
        <v>249</v>
      </c>
      <c r="B164" s="69"/>
      <c r="C164" s="69" t="s">
        <v>35</v>
      </c>
      <c r="D164" s="69" t="s">
        <v>30</v>
      </c>
      <c r="E164" s="69"/>
      <c r="F164" s="69"/>
      <c r="G164" s="69"/>
      <c r="H164" s="256">
        <f>H165+H182+H174+H178</f>
        <v>4635.58533</v>
      </c>
      <c r="I164" s="302">
        <f>I165+I182+I174+I178</f>
        <v>3205.15794</v>
      </c>
      <c r="J164" s="296">
        <f t="shared" si="11"/>
        <v>69.14246447492317</v>
      </c>
    </row>
    <row r="165" spans="1:10" ht="12.75" customHeight="1">
      <c r="A165" s="109" t="s">
        <v>50</v>
      </c>
      <c r="B165" s="74" t="s">
        <v>192</v>
      </c>
      <c r="C165" s="126" t="s">
        <v>35</v>
      </c>
      <c r="D165" s="126" t="s">
        <v>30</v>
      </c>
      <c r="E165" s="126" t="s">
        <v>51</v>
      </c>
      <c r="F165" s="126"/>
      <c r="G165" s="126"/>
      <c r="H165" s="256">
        <f>H166</f>
        <v>4150.86533</v>
      </c>
      <c r="I165" s="302">
        <f>I166</f>
        <v>2750.15794</v>
      </c>
      <c r="J165" s="296">
        <f t="shared" si="11"/>
        <v>66.2550509678906</v>
      </c>
    </row>
    <row r="166" spans="1:10" ht="12.75" customHeight="1">
      <c r="A166" s="116" t="s">
        <v>33</v>
      </c>
      <c r="B166" s="77" t="s">
        <v>192</v>
      </c>
      <c r="C166" s="127" t="s">
        <v>35</v>
      </c>
      <c r="D166" s="127" t="s">
        <v>30</v>
      </c>
      <c r="E166" s="127" t="s">
        <v>51</v>
      </c>
      <c r="F166" s="127" t="s">
        <v>15</v>
      </c>
      <c r="G166" s="127"/>
      <c r="H166" s="229">
        <f>H167+H168</f>
        <v>4150.86533</v>
      </c>
      <c r="I166" s="301">
        <f>I167+I168</f>
        <v>2750.15794</v>
      </c>
      <c r="J166" s="296">
        <f t="shared" si="11"/>
        <v>66.2550509678906</v>
      </c>
    </row>
    <row r="167" spans="1:10" ht="12.75" customHeight="1">
      <c r="A167" s="128" t="s">
        <v>221</v>
      </c>
      <c r="B167" s="77" t="s">
        <v>192</v>
      </c>
      <c r="C167" s="127" t="s">
        <v>35</v>
      </c>
      <c r="D167" s="127" t="s">
        <v>30</v>
      </c>
      <c r="E167" s="127" t="s">
        <v>51</v>
      </c>
      <c r="F167" s="127" t="s">
        <v>15</v>
      </c>
      <c r="G167" s="129">
        <v>200</v>
      </c>
      <c r="H167" s="229">
        <f>H171+H172+H173</f>
        <v>4038</v>
      </c>
      <c r="I167" s="301">
        <f>I171+I172+I173</f>
        <v>2687.55794</v>
      </c>
      <c r="J167" s="296">
        <f t="shared" si="11"/>
        <v>66.55666022783556</v>
      </c>
    </row>
    <row r="168" spans="1:10" ht="12.75" customHeight="1">
      <c r="A168" s="112" t="s">
        <v>216</v>
      </c>
      <c r="B168" s="79" t="s">
        <v>192</v>
      </c>
      <c r="C168" s="127" t="s">
        <v>35</v>
      </c>
      <c r="D168" s="127" t="s">
        <v>30</v>
      </c>
      <c r="E168" s="127" t="s">
        <v>51</v>
      </c>
      <c r="F168" s="127" t="s">
        <v>15</v>
      </c>
      <c r="G168" s="129">
        <v>300</v>
      </c>
      <c r="H168" s="229">
        <f>H169+H170</f>
        <v>112.86533</v>
      </c>
      <c r="I168" s="301">
        <f>I169+I170</f>
        <v>62.6</v>
      </c>
      <c r="J168" s="296">
        <f t="shared" si="11"/>
        <v>55.4643308091156</v>
      </c>
    </row>
    <row r="169" spans="1:10" ht="12.75" customHeight="1">
      <c r="A169" s="112" t="s">
        <v>232</v>
      </c>
      <c r="B169" s="77" t="s">
        <v>192</v>
      </c>
      <c r="C169" s="127" t="s">
        <v>35</v>
      </c>
      <c r="D169" s="127" t="s">
        <v>30</v>
      </c>
      <c r="E169" s="127" t="s">
        <v>51</v>
      </c>
      <c r="F169" s="127" t="s">
        <v>15</v>
      </c>
      <c r="G169" s="129">
        <v>310</v>
      </c>
      <c r="H169" s="229">
        <f>300-89.13467-150+2</f>
        <v>62.86533</v>
      </c>
      <c r="I169" s="296">
        <v>62.6</v>
      </c>
      <c r="J169" s="296">
        <f t="shared" si="11"/>
        <v>99.57793906434597</v>
      </c>
    </row>
    <row r="170" spans="1:10" ht="12.75" customHeight="1">
      <c r="A170" s="112" t="s">
        <v>219</v>
      </c>
      <c r="B170" s="77" t="s">
        <v>192</v>
      </c>
      <c r="C170" s="127" t="s">
        <v>35</v>
      </c>
      <c r="D170" s="127" t="s">
        <v>30</v>
      </c>
      <c r="E170" s="127" t="s">
        <v>51</v>
      </c>
      <c r="F170" s="127" t="s">
        <v>15</v>
      </c>
      <c r="G170" s="129">
        <v>340</v>
      </c>
      <c r="H170" s="229">
        <f>100-50</f>
        <v>50</v>
      </c>
      <c r="I170" s="296">
        <v>0</v>
      </c>
      <c r="J170" s="296">
        <f t="shared" si="11"/>
        <v>0</v>
      </c>
    </row>
    <row r="171" spans="1:10" ht="12.75" customHeight="1">
      <c r="A171" s="112" t="s">
        <v>246</v>
      </c>
      <c r="B171" s="77" t="s">
        <v>192</v>
      </c>
      <c r="C171" s="127" t="s">
        <v>35</v>
      </c>
      <c r="D171" s="127" t="s">
        <v>30</v>
      </c>
      <c r="E171" s="127" t="s">
        <v>51</v>
      </c>
      <c r="F171" s="127" t="s">
        <v>15</v>
      </c>
      <c r="G171" s="129">
        <v>225</v>
      </c>
      <c r="H171" s="229">
        <f>1600-150-500-120-400</f>
        <v>430</v>
      </c>
      <c r="I171" s="296">
        <v>99.907</v>
      </c>
      <c r="J171" s="296">
        <f t="shared" si="11"/>
        <v>23.234186046511628</v>
      </c>
    </row>
    <row r="172" spans="1:10" ht="12.75" customHeight="1">
      <c r="A172" s="112" t="s">
        <v>234</v>
      </c>
      <c r="B172" s="79" t="s">
        <v>192</v>
      </c>
      <c r="C172" s="127" t="s">
        <v>35</v>
      </c>
      <c r="D172" s="127" t="s">
        <v>30</v>
      </c>
      <c r="E172" s="127" t="s">
        <v>51</v>
      </c>
      <c r="F172" s="127" t="s">
        <v>15</v>
      </c>
      <c r="G172" s="129">
        <v>226</v>
      </c>
      <c r="H172" s="229">
        <f>200-30-80-2</f>
        <v>88</v>
      </c>
      <c r="I172" s="296">
        <v>52</v>
      </c>
      <c r="J172" s="296">
        <f t="shared" si="11"/>
        <v>59.09090909090909</v>
      </c>
    </row>
    <row r="173" spans="1:10" ht="25.5">
      <c r="A173" s="116" t="s">
        <v>237</v>
      </c>
      <c r="B173" s="79" t="s">
        <v>192</v>
      </c>
      <c r="C173" s="127" t="s">
        <v>35</v>
      </c>
      <c r="D173" s="127" t="s">
        <v>30</v>
      </c>
      <c r="E173" s="127" t="s">
        <v>51</v>
      </c>
      <c r="F173" s="79" t="s">
        <v>36</v>
      </c>
      <c r="G173" s="79" t="s">
        <v>238</v>
      </c>
      <c r="H173" s="229">
        <f>800+30+500+400+400+1000+390</f>
        <v>3520</v>
      </c>
      <c r="I173" s="296">
        <v>2535.65094</v>
      </c>
      <c r="J173" s="296">
        <f t="shared" si="11"/>
        <v>72.03553806818181</v>
      </c>
    </row>
    <row r="174" spans="1:10" ht="24.75" customHeight="1">
      <c r="A174" s="130" t="s">
        <v>250</v>
      </c>
      <c r="B174" s="74" t="s">
        <v>192</v>
      </c>
      <c r="C174" s="126" t="s">
        <v>35</v>
      </c>
      <c r="D174" s="126" t="s">
        <v>30</v>
      </c>
      <c r="E174" s="126" t="s">
        <v>251</v>
      </c>
      <c r="F174" s="126"/>
      <c r="G174" s="131"/>
      <c r="H174" s="256">
        <f aca="true" t="shared" si="15" ref="H174:I176">H175</f>
        <v>455</v>
      </c>
      <c r="I174" s="302">
        <f t="shared" si="15"/>
        <v>455</v>
      </c>
      <c r="J174" s="296">
        <f t="shared" si="11"/>
        <v>100</v>
      </c>
    </row>
    <row r="175" spans="1:10" ht="12.75" customHeight="1">
      <c r="A175" s="76" t="s">
        <v>275</v>
      </c>
      <c r="B175" s="79" t="s">
        <v>192</v>
      </c>
      <c r="C175" s="127" t="s">
        <v>35</v>
      </c>
      <c r="D175" s="127" t="s">
        <v>30</v>
      </c>
      <c r="E175" s="127" t="s">
        <v>251</v>
      </c>
      <c r="F175" s="127" t="s">
        <v>243</v>
      </c>
      <c r="G175" s="129"/>
      <c r="H175" s="229">
        <f t="shared" si="15"/>
        <v>455</v>
      </c>
      <c r="I175" s="301">
        <f t="shared" si="15"/>
        <v>455</v>
      </c>
      <c r="J175" s="296">
        <f t="shared" si="11"/>
        <v>100</v>
      </c>
    </row>
    <row r="176" spans="1:10" ht="12.75" customHeight="1">
      <c r="A176" s="78" t="s">
        <v>216</v>
      </c>
      <c r="B176" s="77" t="s">
        <v>192</v>
      </c>
      <c r="C176" s="127" t="s">
        <v>35</v>
      </c>
      <c r="D176" s="127" t="s">
        <v>30</v>
      </c>
      <c r="E176" s="127" t="s">
        <v>251</v>
      </c>
      <c r="F176" s="127" t="s">
        <v>243</v>
      </c>
      <c r="G176" s="129">
        <v>300</v>
      </c>
      <c r="H176" s="229">
        <f t="shared" si="15"/>
        <v>455</v>
      </c>
      <c r="I176" s="301">
        <f t="shared" si="15"/>
        <v>455</v>
      </c>
      <c r="J176" s="296">
        <f t="shared" si="11"/>
        <v>100</v>
      </c>
    </row>
    <row r="177" spans="1:10" ht="12.75" customHeight="1">
      <c r="A177" s="78" t="s">
        <v>232</v>
      </c>
      <c r="B177" s="79" t="s">
        <v>192</v>
      </c>
      <c r="C177" s="127" t="s">
        <v>35</v>
      </c>
      <c r="D177" s="127" t="s">
        <v>30</v>
      </c>
      <c r="E177" s="127" t="s">
        <v>251</v>
      </c>
      <c r="F177" s="127" t="s">
        <v>243</v>
      </c>
      <c r="G177" s="129">
        <v>310</v>
      </c>
      <c r="H177" s="229">
        <v>455</v>
      </c>
      <c r="I177" s="296">
        <v>455</v>
      </c>
      <c r="J177" s="296">
        <f t="shared" si="11"/>
        <v>100</v>
      </c>
    </row>
    <row r="178" spans="1:10" ht="40.5">
      <c r="A178" s="130" t="s">
        <v>453</v>
      </c>
      <c r="B178" s="72" t="s">
        <v>192</v>
      </c>
      <c r="C178" s="211" t="s">
        <v>35</v>
      </c>
      <c r="D178" s="211" t="s">
        <v>30</v>
      </c>
      <c r="E178" s="126" t="s">
        <v>251</v>
      </c>
      <c r="F178" s="211"/>
      <c r="G178" s="212"/>
      <c r="H178" s="256">
        <f aca="true" t="shared" si="16" ref="H178:I180">H179</f>
        <v>29.72</v>
      </c>
      <c r="I178" s="302">
        <f t="shared" si="16"/>
        <v>0</v>
      </c>
      <c r="J178" s="296">
        <f t="shared" si="11"/>
        <v>0</v>
      </c>
    </row>
    <row r="179" spans="1:10" ht="12.75" customHeight="1">
      <c r="A179" s="76" t="s">
        <v>275</v>
      </c>
      <c r="B179" s="77" t="s">
        <v>192</v>
      </c>
      <c r="C179" s="127" t="s">
        <v>35</v>
      </c>
      <c r="D179" s="127" t="s">
        <v>30</v>
      </c>
      <c r="E179" s="127" t="s">
        <v>251</v>
      </c>
      <c r="F179" s="127" t="s">
        <v>243</v>
      </c>
      <c r="G179" s="129"/>
      <c r="H179" s="229">
        <f t="shared" si="16"/>
        <v>29.72</v>
      </c>
      <c r="I179" s="301">
        <f t="shared" si="16"/>
        <v>0</v>
      </c>
      <c r="J179" s="296">
        <f t="shared" si="11"/>
        <v>0</v>
      </c>
    </row>
    <row r="180" spans="1:10" ht="12.75" customHeight="1">
      <c r="A180" s="78" t="s">
        <v>216</v>
      </c>
      <c r="B180" s="79" t="s">
        <v>192</v>
      </c>
      <c r="C180" s="127" t="s">
        <v>35</v>
      </c>
      <c r="D180" s="127" t="s">
        <v>30</v>
      </c>
      <c r="E180" s="127" t="s">
        <v>251</v>
      </c>
      <c r="F180" s="127" t="s">
        <v>243</v>
      </c>
      <c r="G180" s="129">
        <v>300</v>
      </c>
      <c r="H180" s="229">
        <f t="shared" si="16"/>
        <v>29.72</v>
      </c>
      <c r="I180" s="301">
        <f t="shared" si="16"/>
        <v>0</v>
      </c>
      <c r="J180" s="296">
        <f t="shared" si="11"/>
        <v>0</v>
      </c>
    </row>
    <row r="181" spans="1:10" ht="12.75" customHeight="1">
      <c r="A181" s="78" t="s">
        <v>232</v>
      </c>
      <c r="B181" s="79" t="s">
        <v>192</v>
      </c>
      <c r="C181" s="127" t="s">
        <v>35</v>
      </c>
      <c r="D181" s="127" t="s">
        <v>30</v>
      </c>
      <c r="E181" s="127" t="s">
        <v>251</v>
      </c>
      <c r="F181" s="127" t="s">
        <v>243</v>
      </c>
      <c r="G181" s="129">
        <v>310</v>
      </c>
      <c r="H181" s="229">
        <v>29.72</v>
      </c>
      <c r="I181" s="296">
        <v>0</v>
      </c>
      <c r="J181" s="296">
        <f t="shared" si="11"/>
        <v>0</v>
      </c>
    </row>
    <row r="182" spans="1:10" ht="40.5" hidden="1">
      <c r="A182" s="176" t="s">
        <v>360</v>
      </c>
      <c r="B182" s="74" t="s">
        <v>192</v>
      </c>
      <c r="C182" s="126" t="s">
        <v>35</v>
      </c>
      <c r="D182" s="126" t="s">
        <v>30</v>
      </c>
      <c r="E182" s="126" t="s">
        <v>32</v>
      </c>
      <c r="F182" s="126"/>
      <c r="G182" s="131"/>
      <c r="H182" s="256">
        <f>H183</f>
        <v>0</v>
      </c>
      <c r="I182" s="296"/>
      <c r="J182" s="296" t="e">
        <f t="shared" si="11"/>
        <v>#DIV/0!</v>
      </c>
    </row>
    <row r="183" spans="1:10" ht="12.75" customHeight="1" hidden="1">
      <c r="A183" s="76" t="s">
        <v>275</v>
      </c>
      <c r="B183" s="79" t="s">
        <v>192</v>
      </c>
      <c r="C183" s="127" t="s">
        <v>35</v>
      </c>
      <c r="D183" s="127" t="s">
        <v>30</v>
      </c>
      <c r="E183" s="127" t="s">
        <v>32</v>
      </c>
      <c r="F183" s="127" t="s">
        <v>243</v>
      </c>
      <c r="G183" s="129"/>
      <c r="H183" s="229">
        <f>H184</f>
        <v>0</v>
      </c>
      <c r="I183" s="296"/>
      <c r="J183" s="296" t="e">
        <f t="shared" si="11"/>
        <v>#DIV/0!</v>
      </c>
    </row>
    <row r="184" spans="1:10" ht="12.75" customHeight="1" hidden="1">
      <c r="A184" s="78" t="s">
        <v>216</v>
      </c>
      <c r="B184" s="79" t="s">
        <v>192</v>
      </c>
      <c r="C184" s="127" t="s">
        <v>35</v>
      </c>
      <c r="D184" s="127" t="s">
        <v>30</v>
      </c>
      <c r="E184" s="127" t="s">
        <v>32</v>
      </c>
      <c r="F184" s="127" t="s">
        <v>243</v>
      </c>
      <c r="G184" s="129">
        <v>300</v>
      </c>
      <c r="H184" s="229">
        <f>H185</f>
        <v>0</v>
      </c>
      <c r="I184" s="296"/>
      <c r="J184" s="296" t="e">
        <f t="shared" si="11"/>
        <v>#DIV/0!</v>
      </c>
    </row>
    <row r="185" spans="1:10" ht="12.75" customHeight="1" hidden="1">
      <c r="A185" s="78" t="s">
        <v>232</v>
      </c>
      <c r="B185" s="77" t="s">
        <v>192</v>
      </c>
      <c r="C185" s="127" t="s">
        <v>35</v>
      </c>
      <c r="D185" s="127" t="s">
        <v>30</v>
      </c>
      <c r="E185" s="127" t="s">
        <v>32</v>
      </c>
      <c r="F185" s="127" t="s">
        <v>243</v>
      </c>
      <c r="G185" s="129">
        <v>310</v>
      </c>
      <c r="H185" s="229"/>
      <c r="I185" s="296"/>
      <c r="J185" s="296" t="e">
        <f t="shared" si="11"/>
        <v>#DIV/0!</v>
      </c>
    </row>
    <row r="186" spans="1:10" s="70" customFormat="1" ht="12.75" customHeight="1">
      <c r="A186" s="113" t="s">
        <v>52</v>
      </c>
      <c r="B186" s="69"/>
      <c r="C186" s="69" t="s">
        <v>35</v>
      </c>
      <c r="D186" s="69" t="s">
        <v>28</v>
      </c>
      <c r="E186" s="69"/>
      <c r="F186" s="69"/>
      <c r="G186" s="69"/>
      <c r="H186" s="312">
        <f>H187+H194+H204+H212+H219</f>
        <v>28591.785</v>
      </c>
      <c r="I186" s="299">
        <f>I187+I194+I204+I212+I219</f>
        <v>15888.72554</v>
      </c>
      <c r="J186" s="296">
        <f t="shared" si="11"/>
        <v>55.57094647990672</v>
      </c>
    </row>
    <row r="187" spans="1:10" ht="12.75" customHeight="1">
      <c r="A187" s="132" t="s">
        <v>53</v>
      </c>
      <c r="B187" s="72" t="s">
        <v>192</v>
      </c>
      <c r="C187" s="72" t="s">
        <v>35</v>
      </c>
      <c r="D187" s="72" t="s">
        <v>28</v>
      </c>
      <c r="E187" s="72" t="s">
        <v>54</v>
      </c>
      <c r="F187" s="72"/>
      <c r="G187" s="72"/>
      <c r="H187" s="312">
        <f>H188+H189</f>
        <v>9000</v>
      </c>
      <c r="I187" s="299">
        <f>I188+I189</f>
        <v>6146.20289</v>
      </c>
      <c r="J187" s="296">
        <f t="shared" si="11"/>
        <v>68.29114322222222</v>
      </c>
    </row>
    <row r="188" spans="1:10" ht="12.75" customHeight="1">
      <c r="A188" s="110" t="s">
        <v>221</v>
      </c>
      <c r="B188" s="77" t="s">
        <v>192</v>
      </c>
      <c r="C188" s="79" t="s">
        <v>35</v>
      </c>
      <c r="D188" s="79" t="s">
        <v>28</v>
      </c>
      <c r="E188" s="79" t="s">
        <v>54</v>
      </c>
      <c r="F188" s="79" t="s">
        <v>15</v>
      </c>
      <c r="G188" s="79" t="s">
        <v>222</v>
      </c>
      <c r="H188" s="313">
        <f>H190+H191</f>
        <v>2800</v>
      </c>
      <c r="I188" s="300">
        <f>I190+I191</f>
        <v>1811.56689</v>
      </c>
      <c r="J188" s="296">
        <f t="shared" si="11"/>
        <v>64.6988175</v>
      </c>
    </row>
    <row r="189" spans="1:10" ht="12.75" customHeight="1">
      <c r="A189" s="112" t="s">
        <v>216</v>
      </c>
      <c r="B189" s="77" t="s">
        <v>192</v>
      </c>
      <c r="C189" s="79" t="s">
        <v>35</v>
      </c>
      <c r="D189" s="79" t="s">
        <v>28</v>
      </c>
      <c r="E189" s="79" t="s">
        <v>54</v>
      </c>
      <c r="F189" s="79" t="s">
        <v>15</v>
      </c>
      <c r="G189" s="79" t="s">
        <v>217</v>
      </c>
      <c r="H189" s="229">
        <f>H192+H193</f>
        <v>6200</v>
      </c>
      <c r="I189" s="301">
        <f>I192+I193</f>
        <v>4334.6359999999995</v>
      </c>
      <c r="J189" s="296">
        <f t="shared" si="11"/>
        <v>69.91348387096772</v>
      </c>
    </row>
    <row r="190" spans="1:12" ht="12.75" customHeight="1">
      <c r="A190" s="78" t="s">
        <v>207</v>
      </c>
      <c r="B190" s="79" t="s">
        <v>192</v>
      </c>
      <c r="C190" s="79" t="s">
        <v>35</v>
      </c>
      <c r="D190" s="79" t="s">
        <v>28</v>
      </c>
      <c r="E190" s="79" t="s">
        <v>54</v>
      </c>
      <c r="F190" s="79" t="s">
        <v>15</v>
      </c>
      <c r="G190" s="79" t="s">
        <v>252</v>
      </c>
      <c r="H190" s="229">
        <v>2500</v>
      </c>
      <c r="I190" s="296">
        <v>1682.48808</v>
      </c>
      <c r="J190" s="296">
        <f t="shared" si="11"/>
        <v>67.2995232</v>
      </c>
      <c r="L190" s="201"/>
    </row>
    <row r="191" spans="1:12" ht="12.75" customHeight="1">
      <c r="A191" s="78" t="s">
        <v>246</v>
      </c>
      <c r="B191" s="77" t="s">
        <v>192</v>
      </c>
      <c r="C191" s="79" t="s">
        <v>35</v>
      </c>
      <c r="D191" s="79" t="s">
        <v>28</v>
      </c>
      <c r="E191" s="79" t="s">
        <v>54</v>
      </c>
      <c r="F191" s="79" t="s">
        <v>15</v>
      </c>
      <c r="G191" s="79" t="s">
        <v>210</v>
      </c>
      <c r="H191" s="229">
        <v>300</v>
      </c>
      <c r="I191" s="296">
        <v>129.07881</v>
      </c>
      <c r="J191" s="296">
        <f t="shared" si="11"/>
        <v>43.02627</v>
      </c>
      <c r="L191" s="201"/>
    </row>
    <row r="192" spans="1:12" ht="14.25" customHeight="1">
      <c r="A192" s="112" t="s">
        <v>232</v>
      </c>
      <c r="B192" s="77" t="s">
        <v>192</v>
      </c>
      <c r="C192" s="79" t="s">
        <v>35</v>
      </c>
      <c r="D192" s="79" t="s">
        <v>28</v>
      </c>
      <c r="E192" s="79" t="s">
        <v>54</v>
      </c>
      <c r="F192" s="79" t="s">
        <v>243</v>
      </c>
      <c r="G192" s="79" t="s">
        <v>233</v>
      </c>
      <c r="H192" s="229">
        <v>6100</v>
      </c>
      <c r="I192" s="296">
        <v>4275.656</v>
      </c>
      <c r="J192" s="296">
        <f t="shared" si="11"/>
        <v>70.09272131147542</v>
      </c>
      <c r="L192" s="201"/>
    </row>
    <row r="193" spans="1:12" ht="14.25" customHeight="1">
      <c r="A193" s="82" t="s">
        <v>219</v>
      </c>
      <c r="B193" s="77" t="s">
        <v>192</v>
      </c>
      <c r="C193" s="79" t="s">
        <v>35</v>
      </c>
      <c r="D193" s="79" t="s">
        <v>28</v>
      </c>
      <c r="E193" s="79" t="s">
        <v>54</v>
      </c>
      <c r="F193" s="79" t="s">
        <v>15</v>
      </c>
      <c r="G193" s="79" t="s">
        <v>220</v>
      </c>
      <c r="H193" s="229">
        <v>100</v>
      </c>
      <c r="I193" s="296">
        <v>58.98</v>
      </c>
      <c r="J193" s="296">
        <f t="shared" si="11"/>
        <v>58.98</v>
      </c>
      <c r="L193" s="201"/>
    </row>
    <row r="194" spans="1:12" ht="27.75" customHeight="1">
      <c r="A194" s="132" t="s">
        <v>253</v>
      </c>
      <c r="B194" s="72" t="s">
        <v>192</v>
      </c>
      <c r="C194" s="72" t="s">
        <v>35</v>
      </c>
      <c r="D194" s="72" t="s">
        <v>28</v>
      </c>
      <c r="E194" s="72" t="s">
        <v>55</v>
      </c>
      <c r="F194" s="72"/>
      <c r="G194" s="72"/>
      <c r="H194" s="312">
        <f>H195+H196</f>
        <v>7300</v>
      </c>
      <c r="I194" s="299">
        <f>I195+I196</f>
        <v>2589.375</v>
      </c>
      <c r="J194" s="296">
        <f t="shared" si="11"/>
        <v>35.47089041095891</v>
      </c>
      <c r="L194" s="201"/>
    </row>
    <row r="195" spans="1:10" ht="12.75" customHeight="1">
      <c r="A195" s="110" t="s">
        <v>221</v>
      </c>
      <c r="B195" s="77" t="s">
        <v>192</v>
      </c>
      <c r="C195" s="79" t="s">
        <v>35</v>
      </c>
      <c r="D195" s="79" t="s">
        <v>28</v>
      </c>
      <c r="E195" s="79" t="s">
        <v>55</v>
      </c>
      <c r="F195" s="79" t="s">
        <v>15</v>
      </c>
      <c r="G195" s="79" t="s">
        <v>222</v>
      </c>
      <c r="H195" s="313">
        <f>H197+H203+H199</f>
        <v>7300</v>
      </c>
      <c r="I195" s="300">
        <f>I197+I203+I199</f>
        <v>2589.375</v>
      </c>
      <c r="J195" s="296">
        <f t="shared" si="11"/>
        <v>35.47089041095891</v>
      </c>
    </row>
    <row r="196" spans="1:10" ht="12.75" customHeight="1" hidden="1">
      <c r="A196" s="112" t="s">
        <v>216</v>
      </c>
      <c r="B196" s="77" t="s">
        <v>192</v>
      </c>
      <c r="C196" s="79" t="s">
        <v>35</v>
      </c>
      <c r="D196" s="79" t="s">
        <v>28</v>
      </c>
      <c r="E196" s="79" t="s">
        <v>54</v>
      </c>
      <c r="F196" s="79" t="s">
        <v>15</v>
      </c>
      <c r="G196" s="79" t="s">
        <v>217</v>
      </c>
      <c r="H196" s="313">
        <f>H201+H202</f>
        <v>0</v>
      </c>
      <c r="I196" s="296"/>
      <c r="J196" s="296" t="e">
        <f t="shared" si="11"/>
        <v>#DIV/0!</v>
      </c>
    </row>
    <row r="197" spans="1:10" ht="12.75" customHeight="1">
      <c r="A197" s="78" t="s">
        <v>246</v>
      </c>
      <c r="B197" s="77" t="s">
        <v>192</v>
      </c>
      <c r="C197" s="77" t="s">
        <v>35</v>
      </c>
      <c r="D197" s="77" t="s">
        <v>28</v>
      </c>
      <c r="E197" s="77" t="s">
        <v>55</v>
      </c>
      <c r="F197" s="77" t="s">
        <v>15</v>
      </c>
      <c r="G197" s="79" t="s">
        <v>210</v>
      </c>
      <c r="H197" s="229">
        <v>2800</v>
      </c>
      <c r="I197" s="296">
        <v>0</v>
      </c>
      <c r="J197" s="296">
        <f t="shared" si="11"/>
        <v>0</v>
      </c>
    </row>
    <row r="198" spans="1:10" ht="12.75" customHeight="1" hidden="1">
      <c r="A198" s="78" t="s">
        <v>234</v>
      </c>
      <c r="B198" s="77" t="s">
        <v>192</v>
      </c>
      <c r="C198" s="77" t="s">
        <v>35</v>
      </c>
      <c r="D198" s="77" t="s">
        <v>28</v>
      </c>
      <c r="E198" s="77" t="s">
        <v>55</v>
      </c>
      <c r="F198" s="77" t="s">
        <v>15</v>
      </c>
      <c r="G198" s="79" t="s">
        <v>212</v>
      </c>
      <c r="H198" s="229"/>
      <c r="I198" s="296"/>
      <c r="J198" s="296" t="e">
        <f t="shared" si="11"/>
        <v>#DIV/0!</v>
      </c>
    </row>
    <row r="199" spans="1:10" ht="12.75" customHeight="1">
      <c r="A199" s="78" t="s">
        <v>254</v>
      </c>
      <c r="B199" s="79" t="s">
        <v>192</v>
      </c>
      <c r="C199" s="77" t="s">
        <v>35</v>
      </c>
      <c r="D199" s="77" t="s">
        <v>28</v>
      </c>
      <c r="E199" s="77" t="s">
        <v>55</v>
      </c>
      <c r="F199" s="77" t="s">
        <v>36</v>
      </c>
      <c r="G199" s="79" t="s">
        <v>255</v>
      </c>
      <c r="H199" s="229">
        <v>4500</v>
      </c>
      <c r="I199" s="296">
        <v>2589.375</v>
      </c>
      <c r="J199" s="296">
        <f t="shared" si="11"/>
        <v>57.54166666666667</v>
      </c>
    </row>
    <row r="200" spans="1:10" ht="12.75" customHeight="1" hidden="1">
      <c r="A200" s="78" t="s">
        <v>256</v>
      </c>
      <c r="B200" s="77" t="s">
        <v>192</v>
      </c>
      <c r="C200" s="77" t="s">
        <v>35</v>
      </c>
      <c r="D200" s="77" t="s">
        <v>28</v>
      </c>
      <c r="E200" s="77" t="s">
        <v>55</v>
      </c>
      <c r="F200" s="77" t="s">
        <v>15</v>
      </c>
      <c r="G200" s="79" t="s">
        <v>238</v>
      </c>
      <c r="H200" s="229"/>
      <c r="I200" s="296"/>
      <c r="J200" s="296" t="e">
        <f t="shared" si="11"/>
        <v>#DIV/0!</v>
      </c>
    </row>
    <row r="201" spans="1:10" ht="12.75" customHeight="1" hidden="1">
      <c r="A201" s="78" t="s">
        <v>232</v>
      </c>
      <c r="B201" s="77" t="s">
        <v>192</v>
      </c>
      <c r="C201" s="77" t="s">
        <v>35</v>
      </c>
      <c r="D201" s="77" t="s">
        <v>28</v>
      </c>
      <c r="E201" s="77" t="s">
        <v>55</v>
      </c>
      <c r="F201" s="77" t="s">
        <v>15</v>
      </c>
      <c r="G201" s="79" t="s">
        <v>233</v>
      </c>
      <c r="H201" s="229"/>
      <c r="I201" s="296"/>
      <c r="J201" s="296" t="e">
        <f t="shared" si="11"/>
        <v>#DIV/0!</v>
      </c>
    </row>
    <row r="202" spans="1:10" ht="12.75" customHeight="1" hidden="1">
      <c r="A202" s="78" t="s">
        <v>219</v>
      </c>
      <c r="B202" s="77" t="s">
        <v>192</v>
      </c>
      <c r="C202" s="77" t="s">
        <v>35</v>
      </c>
      <c r="D202" s="77" t="s">
        <v>28</v>
      </c>
      <c r="E202" s="77" t="s">
        <v>55</v>
      </c>
      <c r="F202" s="77" t="s">
        <v>15</v>
      </c>
      <c r="G202" s="79" t="s">
        <v>220</v>
      </c>
      <c r="H202" s="229"/>
      <c r="I202" s="296"/>
      <c r="J202" s="296" t="e">
        <f t="shared" si="11"/>
        <v>#DIV/0!</v>
      </c>
    </row>
    <row r="203" spans="1:10" ht="12.75" customHeight="1" hidden="1">
      <c r="A203" s="78" t="s">
        <v>254</v>
      </c>
      <c r="B203" s="79" t="s">
        <v>192</v>
      </c>
      <c r="C203" s="77" t="s">
        <v>35</v>
      </c>
      <c r="D203" s="77" t="s">
        <v>28</v>
      </c>
      <c r="E203" s="77" t="s">
        <v>55</v>
      </c>
      <c r="F203" s="77" t="s">
        <v>36</v>
      </c>
      <c r="G203" s="79" t="s">
        <v>255</v>
      </c>
      <c r="H203" s="229"/>
      <c r="I203" s="296"/>
      <c r="J203" s="296" t="e">
        <f aca="true" t="shared" si="17" ref="J203:J266">I203/H203*100</f>
        <v>#DIV/0!</v>
      </c>
    </row>
    <row r="204" spans="1:11" ht="12.75" customHeight="1">
      <c r="A204" s="132" t="s">
        <v>56</v>
      </c>
      <c r="B204" s="72" t="s">
        <v>192</v>
      </c>
      <c r="C204" s="72" t="s">
        <v>35</v>
      </c>
      <c r="D204" s="72" t="s">
        <v>28</v>
      </c>
      <c r="E204" s="72" t="s">
        <v>57</v>
      </c>
      <c r="F204" s="72"/>
      <c r="G204" s="72"/>
      <c r="H204" s="312">
        <f>H206</f>
        <v>1400</v>
      </c>
      <c r="I204" s="299">
        <f>I206</f>
        <v>279.846</v>
      </c>
      <c r="J204" s="296">
        <f t="shared" si="17"/>
        <v>19.989</v>
      </c>
      <c r="K204" s="90"/>
    </row>
    <row r="205" spans="1:10" ht="12.75" customHeight="1" hidden="1">
      <c r="A205" s="110" t="s">
        <v>221</v>
      </c>
      <c r="B205" s="77" t="s">
        <v>192</v>
      </c>
      <c r="C205" s="79" t="s">
        <v>35</v>
      </c>
      <c r="D205" s="79" t="s">
        <v>28</v>
      </c>
      <c r="E205" s="79" t="s">
        <v>57</v>
      </c>
      <c r="F205" s="79" t="s">
        <v>15</v>
      </c>
      <c r="G205" s="79" t="s">
        <v>222</v>
      </c>
      <c r="H205" s="229">
        <f>H208+H209</f>
        <v>0</v>
      </c>
      <c r="I205" s="301">
        <f>I208+I209</f>
        <v>0</v>
      </c>
      <c r="J205" s="296" t="e">
        <f t="shared" si="17"/>
        <v>#DIV/0!</v>
      </c>
    </row>
    <row r="206" spans="1:10" ht="12.75" customHeight="1">
      <c r="A206" s="78" t="s">
        <v>40</v>
      </c>
      <c r="B206" s="77" t="s">
        <v>192</v>
      </c>
      <c r="C206" s="79" t="s">
        <v>35</v>
      </c>
      <c r="D206" s="79" t="s">
        <v>28</v>
      </c>
      <c r="E206" s="79" t="s">
        <v>57</v>
      </c>
      <c r="F206" s="79" t="s">
        <v>36</v>
      </c>
      <c r="G206" s="79"/>
      <c r="H206" s="229">
        <f>H207</f>
        <v>1400</v>
      </c>
      <c r="I206" s="301">
        <f>I207</f>
        <v>279.846</v>
      </c>
      <c r="J206" s="296">
        <f t="shared" si="17"/>
        <v>19.989</v>
      </c>
    </row>
    <row r="207" spans="1:10" ht="12.75" customHeight="1">
      <c r="A207" s="78" t="s">
        <v>254</v>
      </c>
      <c r="B207" s="79" t="s">
        <v>192</v>
      </c>
      <c r="C207" s="79" t="s">
        <v>35</v>
      </c>
      <c r="D207" s="79" t="s">
        <v>28</v>
      </c>
      <c r="E207" s="79" t="s">
        <v>57</v>
      </c>
      <c r="F207" s="79" t="s">
        <v>36</v>
      </c>
      <c r="G207" s="79" t="s">
        <v>255</v>
      </c>
      <c r="H207" s="229">
        <v>1400</v>
      </c>
      <c r="I207" s="296">
        <v>279.846</v>
      </c>
      <c r="J207" s="296">
        <f t="shared" si="17"/>
        <v>19.989</v>
      </c>
    </row>
    <row r="208" spans="1:10" ht="12.75" customHeight="1" hidden="1">
      <c r="A208" s="82" t="s">
        <v>246</v>
      </c>
      <c r="B208" s="77" t="s">
        <v>192</v>
      </c>
      <c r="C208" s="79" t="s">
        <v>35</v>
      </c>
      <c r="D208" s="79" t="s">
        <v>28</v>
      </c>
      <c r="E208" s="79" t="s">
        <v>57</v>
      </c>
      <c r="F208" s="79" t="s">
        <v>15</v>
      </c>
      <c r="G208" s="79" t="s">
        <v>210</v>
      </c>
      <c r="H208" s="229"/>
      <c r="I208" s="296"/>
      <c r="J208" s="296" t="e">
        <f t="shared" si="17"/>
        <v>#DIV/0!</v>
      </c>
    </row>
    <row r="209" spans="1:10" ht="12.75" customHeight="1" hidden="1">
      <c r="A209" s="78" t="s">
        <v>256</v>
      </c>
      <c r="B209" s="77" t="s">
        <v>192</v>
      </c>
      <c r="C209" s="79" t="s">
        <v>35</v>
      </c>
      <c r="D209" s="79" t="s">
        <v>28</v>
      </c>
      <c r="E209" s="79" t="s">
        <v>57</v>
      </c>
      <c r="F209" s="79" t="s">
        <v>15</v>
      </c>
      <c r="G209" s="79" t="s">
        <v>238</v>
      </c>
      <c r="H209" s="229"/>
      <c r="I209" s="296"/>
      <c r="J209" s="296" t="e">
        <f t="shared" si="17"/>
        <v>#DIV/0!</v>
      </c>
    </row>
    <row r="210" spans="1:10" ht="12.75" customHeight="1" hidden="1">
      <c r="A210" s="78" t="s">
        <v>232</v>
      </c>
      <c r="B210" s="77" t="s">
        <v>192</v>
      </c>
      <c r="C210" s="79" t="s">
        <v>35</v>
      </c>
      <c r="D210" s="79" t="s">
        <v>28</v>
      </c>
      <c r="E210" s="79" t="s">
        <v>57</v>
      </c>
      <c r="F210" s="79" t="s">
        <v>15</v>
      </c>
      <c r="G210" s="79" t="s">
        <v>233</v>
      </c>
      <c r="H210" s="229"/>
      <c r="I210" s="296"/>
      <c r="J210" s="296" t="e">
        <f t="shared" si="17"/>
        <v>#DIV/0!</v>
      </c>
    </row>
    <row r="211" spans="1:10" ht="12.75" customHeight="1" hidden="1">
      <c r="A211" s="78" t="s">
        <v>219</v>
      </c>
      <c r="B211" s="79" t="s">
        <v>192</v>
      </c>
      <c r="C211" s="79" t="s">
        <v>35</v>
      </c>
      <c r="D211" s="79" t="s">
        <v>28</v>
      </c>
      <c r="E211" s="79" t="s">
        <v>57</v>
      </c>
      <c r="F211" s="79" t="s">
        <v>15</v>
      </c>
      <c r="G211" s="79" t="s">
        <v>220</v>
      </c>
      <c r="H211" s="229">
        <v>1</v>
      </c>
      <c r="I211" s="296"/>
      <c r="J211" s="296">
        <f t="shared" si="17"/>
        <v>0</v>
      </c>
    </row>
    <row r="212" spans="1:10" ht="12.75" customHeight="1">
      <c r="A212" s="132" t="s">
        <v>58</v>
      </c>
      <c r="B212" s="72" t="s">
        <v>192</v>
      </c>
      <c r="C212" s="72" t="s">
        <v>35</v>
      </c>
      <c r="D212" s="72" t="s">
        <v>28</v>
      </c>
      <c r="E212" s="72" t="s">
        <v>59</v>
      </c>
      <c r="F212" s="72"/>
      <c r="G212" s="72"/>
      <c r="H212" s="312">
        <f>H213</f>
        <v>100</v>
      </c>
      <c r="I212" s="299">
        <f>I213</f>
        <v>0</v>
      </c>
      <c r="J212" s="296">
        <f t="shared" si="17"/>
        <v>0</v>
      </c>
    </row>
    <row r="213" spans="1:10" ht="12.75" customHeight="1">
      <c r="A213" s="78" t="s">
        <v>40</v>
      </c>
      <c r="B213" s="77" t="s">
        <v>192</v>
      </c>
      <c r="C213" s="79" t="s">
        <v>35</v>
      </c>
      <c r="D213" s="79" t="s">
        <v>28</v>
      </c>
      <c r="E213" s="79" t="s">
        <v>59</v>
      </c>
      <c r="F213" s="79" t="s">
        <v>36</v>
      </c>
      <c r="G213" s="79"/>
      <c r="H213" s="229">
        <f>H215</f>
        <v>100</v>
      </c>
      <c r="I213" s="301">
        <f>I215</f>
        <v>0</v>
      </c>
      <c r="J213" s="296">
        <f t="shared" si="17"/>
        <v>0</v>
      </c>
    </row>
    <row r="214" spans="1:10" ht="12.75" customHeight="1" hidden="1">
      <c r="A214" s="78" t="s">
        <v>234</v>
      </c>
      <c r="B214" s="79" t="s">
        <v>192</v>
      </c>
      <c r="C214" s="79" t="s">
        <v>35</v>
      </c>
      <c r="D214" s="79" t="s">
        <v>28</v>
      </c>
      <c r="E214" s="79" t="s">
        <v>59</v>
      </c>
      <c r="F214" s="79" t="s">
        <v>15</v>
      </c>
      <c r="G214" s="79" t="s">
        <v>212</v>
      </c>
      <c r="H214" s="229"/>
      <c r="I214" s="296"/>
      <c r="J214" s="296" t="e">
        <f t="shared" si="17"/>
        <v>#DIV/0!</v>
      </c>
    </row>
    <row r="215" spans="1:10" ht="12.75" customHeight="1">
      <c r="A215" s="78" t="s">
        <v>254</v>
      </c>
      <c r="B215" s="77" t="s">
        <v>192</v>
      </c>
      <c r="C215" s="79" t="s">
        <v>35</v>
      </c>
      <c r="D215" s="79" t="s">
        <v>28</v>
      </c>
      <c r="E215" s="79" t="s">
        <v>59</v>
      </c>
      <c r="F215" s="79" t="s">
        <v>36</v>
      </c>
      <c r="G215" s="79" t="s">
        <v>255</v>
      </c>
      <c r="H215" s="229">
        <v>100</v>
      </c>
      <c r="I215" s="296">
        <v>0</v>
      </c>
      <c r="J215" s="296">
        <f t="shared" si="17"/>
        <v>0</v>
      </c>
    </row>
    <row r="216" spans="1:10" ht="12.75" customHeight="1" hidden="1">
      <c r="A216" s="78" t="s">
        <v>256</v>
      </c>
      <c r="B216" s="77" t="s">
        <v>192</v>
      </c>
      <c r="C216" s="79" t="s">
        <v>35</v>
      </c>
      <c r="D216" s="79" t="s">
        <v>28</v>
      </c>
      <c r="E216" s="79" t="s">
        <v>59</v>
      </c>
      <c r="F216" s="79" t="s">
        <v>15</v>
      </c>
      <c r="G216" s="79" t="s">
        <v>238</v>
      </c>
      <c r="H216" s="256"/>
      <c r="I216" s="296"/>
      <c r="J216" s="296" t="e">
        <f t="shared" si="17"/>
        <v>#DIV/0!</v>
      </c>
    </row>
    <row r="217" spans="1:10" ht="12.75" customHeight="1" hidden="1">
      <c r="A217" s="78" t="s">
        <v>232</v>
      </c>
      <c r="B217" s="77" t="s">
        <v>192</v>
      </c>
      <c r="C217" s="79" t="s">
        <v>35</v>
      </c>
      <c r="D217" s="79" t="s">
        <v>28</v>
      </c>
      <c r="E217" s="79" t="s">
        <v>59</v>
      </c>
      <c r="F217" s="79" t="s">
        <v>15</v>
      </c>
      <c r="G217" s="79" t="s">
        <v>233</v>
      </c>
      <c r="H217" s="256"/>
      <c r="I217" s="296"/>
      <c r="J217" s="296" t="e">
        <f t="shared" si="17"/>
        <v>#DIV/0!</v>
      </c>
    </row>
    <row r="218" spans="1:10" ht="12.75" customHeight="1" hidden="1">
      <c r="A218" s="78" t="s">
        <v>219</v>
      </c>
      <c r="B218" s="79" t="s">
        <v>192</v>
      </c>
      <c r="C218" s="79" t="s">
        <v>35</v>
      </c>
      <c r="D218" s="79" t="s">
        <v>28</v>
      </c>
      <c r="E218" s="79" t="s">
        <v>59</v>
      </c>
      <c r="F218" s="79" t="s">
        <v>15</v>
      </c>
      <c r="G218" s="79" t="s">
        <v>220</v>
      </c>
      <c r="H218" s="256"/>
      <c r="I218" s="296"/>
      <c r="J218" s="296" t="e">
        <f t="shared" si="17"/>
        <v>#DIV/0!</v>
      </c>
    </row>
    <row r="219" spans="1:10" ht="13.5">
      <c r="A219" s="133" t="s">
        <v>33</v>
      </c>
      <c r="B219" s="72" t="s">
        <v>192</v>
      </c>
      <c r="C219" s="134" t="s">
        <v>35</v>
      </c>
      <c r="D219" s="134" t="s">
        <v>28</v>
      </c>
      <c r="E219" s="134" t="s">
        <v>60</v>
      </c>
      <c r="F219" s="134"/>
      <c r="G219" s="134"/>
      <c r="H219" s="312">
        <f>H226+H220</f>
        <v>10791.785</v>
      </c>
      <c r="I219" s="299">
        <f>I226+I220</f>
        <v>6873.301649999999</v>
      </c>
      <c r="J219" s="296">
        <f t="shared" si="17"/>
        <v>63.690127722151615</v>
      </c>
    </row>
    <row r="220" spans="1:10" ht="12.75" customHeight="1">
      <c r="A220" s="82" t="s">
        <v>221</v>
      </c>
      <c r="B220" s="77" t="s">
        <v>192</v>
      </c>
      <c r="C220" s="83" t="s">
        <v>35</v>
      </c>
      <c r="D220" s="83" t="s">
        <v>28</v>
      </c>
      <c r="E220" s="83" t="s">
        <v>60</v>
      </c>
      <c r="F220" s="83" t="s">
        <v>15</v>
      </c>
      <c r="G220" s="124">
        <v>200</v>
      </c>
      <c r="H220" s="313">
        <f>H221+H223</f>
        <v>7051.785</v>
      </c>
      <c r="I220" s="300">
        <f>I221+I223</f>
        <v>3663.75115</v>
      </c>
      <c r="J220" s="296">
        <f t="shared" si="17"/>
        <v>51.95494686806249</v>
      </c>
    </row>
    <row r="221" spans="1:10" ht="12.75" customHeight="1">
      <c r="A221" s="82" t="s">
        <v>231</v>
      </c>
      <c r="B221" s="79" t="s">
        <v>192</v>
      </c>
      <c r="C221" s="83" t="s">
        <v>35</v>
      </c>
      <c r="D221" s="83" t="s">
        <v>28</v>
      </c>
      <c r="E221" s="83" t="s">
        <v>60</v>
      </c>
      <c r="F221" s="83" t="s">
        <v>15</v>
      </c>
      <c r="G221" s="124">
        <v>220</v>
      </c>
      <c r="H221" s="313">
        <f>H222+H224</f>
        <v>2452</v>
      </c>
      <c r="I221" s="300">
        <f>I222+I224</f>
        <v>1306.09215</v>
      </c>
      <c r="J221" s="296">
        <f t="shared" si="17"/>
        <v>53.26640089722675</v>
      </c>
    </row>
    <row r="222" spans="1:10" ht="12.75" customHeight="1">
      <c r="A222" s="82" t="s">
        <v>246</v>
      </c>
      <c r="B222" s="77" t="s">
        <v>192</v>
      </c>
      <c r="C222" s="83" t="s">
        <v>35</v>
      </c>
      <c r="D222" s="83" t="s">
        <v>28</v>
      </c>
      <c r="E222" s="83" t="s">
        <v>60</v>
      </c>
      <c r="F222" s="83" t="s">
        <v>15</v>
      </c>
      <c r="G222" s="124">
        <v>225</v>
      </c>
      <c r="H222" s="313">
        <v>450</v>
      </c>
      <c r="I222" s="296">
        <v>244.02958</v>
      </c>
      <c r="J222" s="296">
        <f t="shared" si="17"/>
        <v>54.22879555555555</v>
      </c>
    </row>
    <row r="223" spans="1:10" ht="12.75" customHeight="1">
      <c r="A223" s="78" t="s">
        <v>254</v>
      </c>
      <c r="B223" s="77" t="s">
        <v>192</v>
      </c>
      <c r="C223" s="83" t="s">
        <v>35</v>
      </c>
      <c r="D223" s="83" t="s">
        <v>28</v>
      </c>
      <c r="E223" s="83" t="s">
        <v>60</v>
      </c>
      <c r="F223" s="83" t="s">
        <v>36</v>
      </c>
      <c r="G223" s="124">
        <v>241</v>
      </c>
      <c r="H223" s="313">
        <f>6200-2186+1617.7-100-99.915-400-42-390</f>
        <v>4599.785</v>
      </c>
      <c r="I223" s="296">
        <v>2357.659</v>
      </c>
      <c r="J223" s="296">
        <f t="shared" si="17"/>
        <v>51.25585217569952</v>
      </c>
    </row>
    <row r="224" spans="1:10" ht="12.75" customHeight="1">
      <c r="A224" s="82" t="s">
        <v>234</v>
      </c>
      <c r="B224" s="77" t="s">
        <v>192</v>
      </c>
      <c r="C224" s="83" t="s">
        <v>35</v>
      </c>
      <c r="D224" s="83" t="s">
        <v>28</v>
      </c>
      <c r="E224" s="83" t="s">
        <v>60</v>
      </c>
      <c r="F224" s="83" t="s">
        <v>15</v>
      </c>
      <c r="G224" s="124">
        <v>226</v>
      </c>
      <c r="H224" s="313">
        <f>2000+2</f>
        <v>2002</v>
      </c>
      <c r="I224" s="296">
        <v>1062.06257</v>
      </c>
      <c r="J224" s="296">
        <f t="shared" si="17"/>
        <v>53.05007842157843</v>
      </c>
    </row>
    <row r="225" spans="1:10" ht="12.75" customHeight="1" hidden="1">
      <c r="A225" s="82" t="s">
        <v>25</v>
      </c>
      <c r="B225" s="79" t="s">
        <v>192</v>
      </c>
      <c r="C225" s="83" t="s">
        <v>35</v>
      </c>
      <c r="D225" s="83" t="s">
        <v>28</v>
      </c>
      <c r="E225" s="83" t="s">
        <v>60</v>
      </c>
      <c r="F225" s="83" t="s">
        <v>15</v>
      </c>
      <c r="G225" s="124">
        <v>290</v>
      </c>
      <c r="H225" s="313"/>
      <c r="I225" s="296"/>
      <c r="J225" s="296" t="e">
        <f t="shared" si="17"/>
        <v>#DIV/0!</v>
      </c>
    </row>
    <row r="226" spans="1:10" ht="12.75" customHeight="1">
      <c r="A226" s="112" t="s">
        <v>216</v>
      </c>
      <c r="B226" s="77" t="s">
        <v>192</v>
      </c>
      <c r="C226" s="83" t="s">
        <v>35</v>
      </c>
      <c r="D226" s="83" t="s">
        <v>28</v>
      </c>
      <c r="E226" s="83" t="s">
        <v>60</v>
      </c>
      <c r="F226" s="83" t="s">
        <v>15</v>
      </c>
      <c r="G226" s="124">
        <v>300</v>
      </c>
      <c r="H226" s="313">
        <f>H227+H228</f>
        <v>3740</v>
      </c>
      <c r="I226" s="300">
        <f>I227+I228</f>
        <v>3209.5505</v>
      </c>
      <c r="J226" s="296">
        <f t="shared" si="17"/>
        <v>85.81685828877005</v>
      </c>
    </row>
    <row r="227" spans="1:10" ht="12.75" customHeight="1">
      <c r="A227" s="82" t="s">
        <v>232</v>
      </c>
      <c r="B227" s="77" t="s">
        <v>192</v>
      </c>
      <c r="C227" s="83" t="s">
        <v>35</v>
      </c>
      <c r="D227" s="83" t="s">
        <v>28</v>
      </c>
      <c r="E227" s="83" t="s">
        <v>60</v>
      </c>
      <c r="F227" s="83" t="s">
        <v>15</v>
      </c>
      <c r="G227" s="124">
        <v>310</v>
      </c>
      <c r="H227" s="313">
        <f>3000-100-150-150+40</f>
        <v>2640</v>
      </c>
      <c r="I227" s="296">
        <v>2289.6865</v>
      </c>
      <c r="J227" s="296">
        <f t="shared" si="17"/>
        <v>86.73054924242423</v>
      </c>
    </row>
    <row r="228" spans="1:10" ht="12.75" customHeight="1">
      <c r="A228" s="82" t="s">
        <v>219</v>
      </c>
      <c r="B228" s="79" t="s">
        <v>192</v>
      </c>
      <c r="C228" s="83" t="s">
        <v>35</v>
      </c>
      <c r="D228" s="83" t="s">
        <v>28</v>
      </c>
      <c r="E228" s="83" t="s">
        <v>60</v>
      </c>
      <c r="F228" s="83" t="s">
        <v>15</v>
      </c>
      <c r="G228" s="124">
        <v>340</v>
      </c>
      <c r="H228" s="313">
        <f>550+100+150+150+150</f>
        <v>1100</v>
      </c>
      <c r="I228" s="296">
        <v>919.864</v>
      </c>
      <c r="J228" s="296">
        <f t="shared" si="17"/>
        <v>83.624</v>
      </c>
    </row>
    <row r="229" spans="1:10" ht="12.75" customHeight="1" hidden="1">
      <c r="A229" s="117" t="s">
        <v>45</v>
      </c>
      <c r="B229" s="77" t="s">
        <v>192</v>
      </c>
      <c r="C229" s="135" t="s">
        <v>19</v>
      </c>
      <c r="D229" s="136"/>
      <c r="E229" s="136"/>
      <c r="F229" s="136"/>
      <c r="G229" s="69"/>
      <c r="H229" s="310">
        <f>H246+H262+H230</f>
        <v>0</v>
      </c>
      <c r="I229" s="296"/>
      <c r="J229" s="296" t="e">
        <f t="shared" si="17"/>
        <v>#DIV/0!</v>
      </c>
    </row>
    <row r="230" spans="1:10" ht="12.75" customHeight="1" hidden="1">
      <c r="A230" s="137" t="s">
        <v>61</v>
      </c>
      <c r="B230" s="77" t="s">
        <v>192</v>
      </c>
      <c r="C230" s="72" t="s">
        <v>19</v>
      </c>
      <c r="D230" s="72" t="s">
        <v>10</v>
      </c>
      <c r="E230" s="72" t="s">
        <v>257</v>
      </c>
      <c r="F230" s="72"/>
      <c r="G230" s="72"/>
      <c r="H230" s="312">
        <f>H231+H235+H241+H243+H242</f>
        <v>0</v>
      </c>
      <c r="I230" s="296"/>
      <c r="J230" s="296" t="e">
        <f t="shared" si="17"/>
        <v>#DIV/0!</v>
      </c>
    </row>
    <row r="231" spans="1:10" ht="12.75" customHeight="1" hidden="1">
      <c r="A231" s="78" t="s">
        <v>193</v>
      </c>
      <c r="B231" s="77" t="s">
        <v>192</v>
      </c>
      <c r="C231" s="79" t="s">
        <v>19</v>
      </c>
      <c r="D231" s="79" t="s">
        <v>10</v>
      </c>
      <c r="E231" s="79" t="s">
        <v>257</v>
      </c>
      <c r="F231" s="79" t="s">
        <v>63</v>
      </c>
      <c r="G231" s="79" t="s">
        <v>194</v>
      </c>
      <c r="H231" s="313">
        <f>H232+H233+H234</f>
        <v>0</v>
      </c>
      <c r="I231" s="296"/>
      <c r="J231" s="296" t="e">
        <f t="shared" si="17"/>
        <v>#DIV/0!</v>
      </c>
    </row>
    <row r="232" spans="1:10" ht="12.75" customHeight="1" hidden="1">
      <c r="A232" s="78" t="s">
        <v>195</v>
      </c>
      <c r="B232" s="79" t="s">
        <v>192</v>
      </c>
      <c r="C232" s="79" t="s">
        <v>19</v>
      </c>
      <c r="D232" s="79" t="s">
        <v>10</v>
      </c>
      <c r="E232" s="79" t="s">
        <v>257</v>
      </c>
      <c r="F232" s="79" t="s">
        <v>63</v>
      </c>
      <c r="G232" s="79" t="s">
        <v>196</v>
      </c>
      <c r="H232" s="229"/>
      <c r="I232" s="296"/>
      <c r="J232" s="296" t="e">
        <f t="shared" si="17"/>
        <v>#DIV/0!</v>
      </c>
    </row>
    <row r="233" spans="1:10" ht="12.75" customHeight="1" hidden="1">
      <c r="A233" s="78" t="s">
        <v>197</v>
      </c>
      <c r="B233" s="77" t="s">
        <v>192</v>
      </c>
      <c r="C233" s="79" t="s">
        <v>19</v>
      </c>
      <c r="D233" s="79" t="s">
        <v>10</v>
      </c>
      <c r="E233" s="79" t="s">
        <v>257</v>
      </c>
      <c r="F233" s="79" t="s">
        <v>63</v>
      </c>
      <c r="G233" s="79" t="s">
        <v>198</v>
      </c>
      <c r="H233" s="229"/>
      <c r="I233" s="296"/>
      <c r="J233" s="296" t="e">
        <f t="shared" si="17"/>
        <v>#DIV/0!</v>
      </c>
    </row>
    <row r="234" spans="1:10" ht="12.75" customHeight="1" hidden="1">
      <c r="A234" s="78" t="s">
        <v>199</v>
      </c>
      <c r="B234" s="77" t="s">
        <v>192</v>
      </c>
      <c r="C234" s="79" t="s">
        <v>19</v>
      </c>
      <c r="D234" s="79" t="s">
        <v>10</v>
      </c>
      <c r="E234" s="79" t="s">
        <v>257</v>
      </c>
      <c r="F234" s="79" t="s">
        <v>63</v>
      </c>
      <c r="G234" s="79" t="s">
        <v>200</v>
      </c>
      <c r="H234" s="229"/>
      <c r="I234" s="296"/>
      <c r="J234" s="296" t="e">
        <f t="shared" si="17"/>
        <v>#DIV/0!</v>
      </c>
    </row>
    <row r="235" spans="1:10" ht="12.75" customHeight="1" hidden="1">
      <c r="A235" s="78" t="s">
        <v>201</v>
      </c>
      <c r="B235" s="79" t="s">
        <v>192</v>
      </c>
      <c r="C235" s="79" t="s">
        <v>19</v>
      </c>
      <c r="D235" s="79" t="s">
        <v>10</v>
      </c>
      <c r="E235" s="79" t="s">
        <v>257</v>
      </c>
      <c r="F235" s="79" t="s">
        <v>63</v>
      </c>
      <c r="G235" s="79" t="s">
        <v>202</v>
      </c>
      <c r="H235" s="313">
        <f>H236+H237+H238+H239+H240</f>
        <v>0</v>
      </c>
      <c r="I235" s="296"/>
      <c r="J235" s="296" t="e">
        <f t="shared" si="17"/>
        <v>#DIV/0!</v>
      </c>
    </row>
    <row r="236" spans="1:10" ht="12.75" customHeight="1" hidden="1">
      <c r="A236" s="78" t="s">
        <v>203</v>
      </c>
      <c r="B236" s="77" t="s">
        <v>192</v>
      </c>
      <c r="C236" s="79" t="s">
        <v>19</v>
      </c>
      <c r="D236" s="79" t="s">
        <v>10</v>
      </c>
      <c r="E236" s="79" t="s">
        <v>257</v>
      </c>
      <c r="F236" s="79" t="s">
        <v>63</v>
      </c>
      <c r="G236" s="79">
        <v>221</v>
      </c>
      <c r="H236" s="229"/>
      <c r="I236" s="296"/>
      <c r="J236" s="296" t="e">
        <f t="shared" si="17"/>
        <v>#DIV/0!</v>
      </c>
    </row>
    <row r="237" spans="1:10" ht="12.75" customHeight="1" hidden="1">
      <c r="A237" s="78" t="s">
        <v>205</v>
      </c>
      <c r="B237" s="77" t="s">
        <v>192</v>
      </c>
      <c r="C237" s="79" t="s">
        <v>19</v>
      </c>
      <c r="D237" s="79" t="s">
        <v>10</v>
      </c>
      <c r="E237" s="79" t="s">
        <v>257</v>
      </c>
      <c r="F237" s="79" t="s">
        <v>63</v>
      </c>
      <c r="G237" s="79">
        <v>222</v>
      </c>
      <c r="H237" s="229"/>
      <c r="I237" s="296"/>
      <c r="J237" s="296" t="e">
        <f t="shared" si="17"/>
        <v>#DIV/0!</v>
      </c>
    </row>
    <row r="238" spans="1:10" ht="12.75" customHeight="1" hidden="1">
      <c r="A238" s="78" t="s">
        <v>207</v>
      </c>
      <c r="B238" s="77" t="s">
        <v>192</v>
      </c>
      <c r="C238" s="79" t="s">
        <v>19</v>
      </c>
      <c r="D238" s="79" t="s">
        <v>10</v>
      </c>
      <c r="E238" s="79" t="s">
        <v>257</v>
      </c>
      <c r="F238" s="79" t="s">
        <v>63</v>
      </c>
      <c r="G238" s="79">
        <v>223</v>
      </c>
      <c r="H238" s="229"/>
      <c r="I238" s="296"/>
      <c r="J238" s="296" t="e">
        <f t="shared" si="17"/>
        <v>#DIV/0!</v>
      </c>
    </row>
    <row r="239" spans="1:10" ht="12.75" customHeight="1" hidden="1">
      <c r="A239" s="78" t="s">
        <v>209</v>
      </c>
      <c r="B239" s="79" t="s">
        <v>192</v>
      </c>
      <c r="C239" s="79" t="s">
        <v>19</v>
      </c>
      <c r="D239" s="79" t="s">
        <v>10</v>
      </c>
      <c r="E239" s="79" t="s">
        <v>257</v>
      </c>
      <c r="F239" s="79" t="s">
        <v>63</v>
      </c>
      <c r="G239" s="79">
        <v>225</v>
      </c>
      <c r="H239" s="229"/>
      <c r="I239" s="296"/>
      <c r="J239" s="296" t="e">
        <f t="shared" si="17"/>
        <v>#DIV/0!</v>
      </c>
    </row>
    <row r="240" spans="1:10" ht="12.75" customHeight="1" hidden="1">
      <c r="A240" s="78" t="s">
        <v>211</v>
      </c>
      <c r="B240" s="77" t="s">
        <v>192</v>
      </c>
      <c r="C240" s="79" t="s">
        <v>19</v>
      </c>
      <c r="D240" s="79" t="s">
        <v>10</v>
      </c>
      <c r="E240" s="79" t="s">
        <v>257</v>
      </c>
      <c r="F240" s="79" t="s">
        <v>63</v>
      </c>
      <c r="G240" s="79">
        <v>226</v>
      </c>
      <c r="H240" s="229"/>
      <c r="I240" s="296"/>
      <c r="J240" s="296" t="e">
        <f t="shared" si="17"/>
        <v>#DIV/0!</v>
      </c>
    </row>
    <row r="241" spans="1:10" ht="12.75" customHeight="1" hidden="1">
      <c r="A241" s="138" t="s">
        <v>25</v>
      </c>
      <c r="B241" s="77" t="s">
        <v>192</v>
      </c>
      <c r="C241" s="79" t="s">
        <v>19</v>
      </c>
      <c r="D241" s="79" t="s">
        <v>10</v>
      </c>
      <c r="E241" s="79" t="s">
        <v>257</v>
      </c>
      <c r="F241" s="79" t="s">
        <v>63</v>
      </c>
      <c r="G241" s="79">
        <v>290</v>
      </c>
      <c r="H241" s="229"/>
      <c r="I241" s="296"/>
      <c r="J241" s="296" t="e">
        <f t="shared" si="17"/>
        <v>#DIV/0!</v>
      </c>
    </row>
    <row r="242" spans="1:10" ht="12.75" customHeight="1" hidden="1">
      <c r="A242" s="138" t="s">
        <v>25</v>
      </c>
      <c r="B242" s="79" t="s">
        <v>192</v>
      </c>
      <c r="C242" s="79" t="s">
        <v>19</v>
      </c>
      <c r="D242" s="79" t="s">
        <v>10</v>
      </c>
      <c r="E242" s="79" t="s">
        <v>257</v>
      </c>
      <c r="F242" s="79" t="s">
        <v>63</v>
      </c>
      <c r="G242" s="79">
        <v>290</v>
      </c>
      <c r="H242" s="229"/>
      <c r="I242" s="296"/>
      <c r="J242" s="296" t="e">
        <f t="shared" si="17"/>
        <v>#DIV/0!</v>
      </c>
    </row>
    <row r="243" spans="1:10" ht="12.75" customHeight="1" hidden="1">
      <c r="A243" s="78" t="s">
        <v>216</v>
      </c>
      <c r="B243" s="77" t="s">
        <v>192</v>
      </c>
      <c r="C243" s="79" t="s">
        <v>19</v>
      </c>
      <c r="D243" s="79" t="s">
        <v>10</v>
      </c>
      <c r="E243" s="79" t="s">
        <v>257</v>
      </c>
      <c r="F243" s="79" t="s">
        <v>63</v>
      </c>
      <c r="G243" s="79" t="s">
        <v>217</v>
      </c>
      <c r="H243" s="313">
        <f>SUM(H244:H245)</f>
        <v>0</v>
      </c>
      <c r="I243" s="296"/>
      <c r="J243" s="296" t="e">
        <f t="shared" si="17"/>
        <v>#DIV/0!</v>
      </c>
    </row>
    <row r="244" spans="1:10" ht="12.75" customHeight="1" hidden="1">
      <c r="A244" s="78" t="s">
        <v>232</v>
      </c>
      <c r="B244" s="77" t="s">
        <v>192</v>
      </c>
      <c r="C244" s="79" t="s">
        <v>19</v>
      </c>
      <c r="D244" s="79" t="s">
        <v>10</v>
      </c>
      <c r="E244" s="79" t="s">
        <v>257</v>
      </c>
      <c r="F244" s="79" t="s">
        <v>63</v>
      </c>
      <c r="G244" s="79" t="s">
        <v>233</v>
      </c>
      <c r="H244" s="229"/>
      <c r="I244" s="296"/>
      <c r="J244" s="296" t="e">
        <f t="shared" si="17"/>
        <v>#DIV/0!</v>
      </c>
    </row>
    <row r="245" spans="1:10" ht="12.75" customHeight="1" hidden="1">
      <c r="A245" s="78" t="s">
        <v>219</v>
      </c>
      <c r="B245" s="77" t="s">
        <v>192</v>
      </c>
      <c r="C245" s="79" t="s">
        <v>19</v>
      </c>
      <c r="D245" s="79" t="s">
        <v>10</v>
      </c>
      <c r="E245" s="79" t="s">
        <v>257</v>
      </c>
      <c r="F245" s="79" t="s">
        <v>63</v>
      </c>
      <c r="G245" s="79" t="s">
        <v>220</v>
      </c>
      <c r="H245" s="229"/>
      <c r="I245" s="296"/>
      <c r="J245" s="296" t="e">
        <f t="shared" si="17"/>
        <v>#DIV/0!</v>
      </c>
    </row>
    <row r="246" spans="1:10" ht="12.75" customHeight="1" hidden="1">
      <c r="A246" s="137" t="s">
        <v>258</v>
      </c>
      <c r="B246" s="79" t="s">
        <v>192</v>
      </c>
      <c r="C246" s="72" t="s">
        <v>19</v>
      </c>
      <c r="D246" s="72" t="s">
        <v>30</v>
      </c>
      <c r="E246" s="72" t="s">
        <v>259</v>
      </c>
      <c r="F246" s="72"/>
      <c r="G246" s="72"/>
      <c r="H246" s="312">
        <f>H247+H251+H257+H259+H258</f>
        <v>0</v>
      </c>
      <c r="I246" s="296"/>
      <c r="J246" s="296" t="e">
        <f t="shared" si="17"/>
        <v>#DIV/0!</v>
      </c>
    </row>
    <row r="247" spans="1:10" ht="12.75" customHeight="1" hidden="1">
      <c r="A247" s="78" t="s">
        <v>193</v>
      </c>
      <c r="B247" s="77" t="s">
        <v>192</v>
      </c>
      <c r="C247" s="79" t="s">
        <v>19</v>
      </c>
      <c r="D247" s="79" t="s">
        <v>30</v>
      </c>
      <c r="E247" s="79" t="s">
        <v>259</v>
      </c>
      <c r="F247" s="79" t="s">
        <v>63</v>
      </c>
      <c r="G247" s="79" t="s">
        <v>194</v>
      </c>
      <c r="H247" s="313">
        <f>H248+H249+H250</f>
        <v>0</v>
      </c>
      <c r="I247" s="296"/>
      <c r="J247" s="296" t="e">
        <f t="shared" si="17"/>
        <v>#DIV/0!</v>
      </c>
    </row>
    <row r="248" spans="1:10" ht="12.75" customHeight="1" hidden="1">
      <c r="A248" s="78" t="s">
        <v>195</v>
      </c>
      <c r="B248" s="77" t="s">
        <v>192</v>
      </c>
      <c r="C248" s="79" t="s">
        <v>19</v>
      </c>
      <c r="D248" s="79" t="s">
        <v>30</v>
      </c>
      <c r="E248" s="79" t="s">
        <v>259</v>
      </c>
      <c r="F248" s="79" t="s">
        <v>63</v>
      </c>
      <c r="G248" s="79" t="s">
        <v>196</v>
      </c>
      <c r="H248" s="229"/>
      <c r="I248" s="296"/>
      <c r="J248" s="296" t="e">
        <f t="shared" si="17"/>
        <v>#DIV/0!</v>
      </c>
    </row>
    <row r="249" spans="1:10" ht="12.75" customHeight="1" hidden="1">
      <c r="A249" s="78" t="s">
        <v>197</v>
      </c>
      <c r="B249" s="79" t="s">
        <v>192</v>
      </c>
      <c r="C249" s="79" t="s">
        <v>19</v>
      </c>
      <c r="D249" s="79" t="s">
        <v>30</v>
      </c>
      <c r="E249" s="79" t="s">
        <v>259</v>
      </c>
      <c r="F249" s="79" t="s">
        <v>63</v>
      </c>
      <c r="G249" s="79" t="s">
        <v>198</v>
      </c>
      <c r="H249" s="229"/>
      <c r="I249" s="296"/>
      <c r="J249" s="296" t="e">
        <f t="shared" si="17"/>
        <v>#DIV/0!</v>
      </c>
    </row>
    <row r="250" spans="1:10" ht="12.75" customHeight="1" hidden="1">
      <c r="A250" s="78" t="s">
        <v>199</v>
      </c>
      <c r="B250" s="77" t="s">
        <v>192</v>
      </c>
      <c r="C250" s="79" t="s">
        <v>19</v>
      </c>
      <c r="D250" s="79" t="s">
        <v>30</v>
      </c>
      <c r="E250" s="79" t="s">
        <v>259</v>
      </c>
      <c r="F250" s="79" t="s">
        <v>63</v>
      </c>
      <c r="G250" s="79" t="s">
        <v>200</v>
      </c>
      <c r="H250" s="229"/>
      <c r="I250" s="296"/>
      <c r="J250" s="296" t="e">
        <f t="shared" si="17"/>
        <v>#DIV/0!</v>
      </c>
    </row>
    <row r="251" spans="1:10" ht="12.75" customHeight="1" hidden="1">
      <c r="A251" s="78" t="s">
        <v>201</v>
      </c>
      <c r="B251" s="77" t="s">
        <v>192</v>
      </c>
      <c r="C251" s="79" t="s">
        <v>19</v>
      </c>
      <c r="D251" s="79" t="s">
        <v>30</v>
      </c>
      <c r="E251" s="79" t="s">
        <v>259</v>
      </c>
      <c r="F251" s="79" t="s">
        <v>63</v>
      </c>
      <c r="G251" s="79" t="s">
        <v>202</v>
      </c>
      <c r="H251" s="313">
        <f>H252+H253+H254+H255+H256</f>
        <v>0</v>
      </c>
      <c r="I251" s="296"/>
      <c r="J251" s="296" t="e">
        <f t="shared" si="17"/>
        <v>#DIV/0!</v>
      </c>
    </row>
    <row r="252" spans="1:10" ht="12.75" customHeight="1" hidden="1">
      <c r="A252" s="78" t="s">
        <v>203</v>
      </c>
      <c r="B252" s="77" t="s">
        <v>192</v>
      </c>
      <c r="C252" s="79" t="s">
        <v>19</v>
      </c>
      <c r="D252" s="79" t="s">
        <v>30</v>
      </c>
      <c r="E252" s="79" t="s">
        <v>259</v>
      </c>
      <c r="F252" s="79" t="s">
        <v>63</v>
      </c>
      <c r="G252" s="79">
        <v>221</v>
      </c>
      <c r="H252" s="229"/>
      <c r="I252" s="296"/>
      <c r="J252" s="296" t="e">
        <f t="shared" si="17"/>
        <v>#DIV/0!</v>
      </c>
    </row>
    <row r="253" spans="1:10" ht="12.75" customHeight="1" hidden="1">
      <c r="A253" s="78" t="s">
        <v>205</v>
      </c>
      <c r="B253" s="79" t="s">
        <v>192</v>
      </c>
      <c r="C253" s="79" t="s">
        <v>19</v>
      </c>
      <c r="D253" s="79" t="s">
        <v>30</v>
      </c>
      <c r="E253" s="79" t="s">
        <v>259</v>
      </c>
      <c r="F253" s="79" t="s">
        <v>63</v>
      </c>
      <c r="G253" s="79">
        <v>222</v>
      </c>
      <c r="H253" s="229"/>
      <c r="I253" s="296"/>
      <c r="J253" s="296" t="e">
        <f t="shared" si="17"/>
        <v>#DIV/0!</v>
      </c>
    </row>
    <row r="254" spans="1:10" ht="12.75" customHeight="1" hidden="1">
      <c r="A254" s="78" t="s">
        <v>207</v>
      </c>
      <c r="B254" s="77" t="s">
        <v>192</v>
      </c>
      <c r="C254" s="79" t="s">
        <v>19</v>
      </c>
      <c r="D254" s="79" t="s">
        <v>30</v>
      </c>
      <c r="E254" s="79" t="s">
        <v>259</v>
      </c>
      <c r="F254" s="79" t="s">
        <v>63</v>
      </c>
      <c r="G254" s="79">
        <v>223</v>
      </c>
      <c r="H254" s="229"/>
      <c r="I254" s="296"/>
      <c r="J254" s="296" t="e">
        <f t="shared" si="17"/>
        <v>#DIV/0!</v>
      </c>
    </row>
    <row r="255" spans="1:10" ht="12.75" customHeight="1" hidden="1">
      <c r="A255" s="78" t="s">
        <v>209</v>
      </c>
      <c r="B255" s="77" t="s">
        <v>192</v>
      </c>
      <c r="C255" s="79" t="s">
        <v>19</v>
      </c>
      <c r="D255" s="79" t="s">
        <v>30</v>
      </c>
      <c r="E255" s="79" t="s">
        <v>259</v>
      </c>
      <c r="F255" s="79" t="s">
        <v>63</v>
      </c>
      <c r="G255" s="79">
        <v>225</v>
      </c>
      <c r="H255" s="229"/>
      <c r="I255" s="296"/>
      <c r="J255" s="296" t="e">
        <f t="shared" si="17"/>
        <v>#DIV/0!</v>
      </c>
    </row>
    <row r="256" spans="1:10" ht="12.75" customHeight="1" hidden="1">
      <c r="A256" s="78" t="s">
        <v>211</v>
      </c>
      <c r="B256" s="79" t="s">
        <v>192</v>
      </c>
      <c r="C256" s="79" t="s">
        <v>19</v>
      </c>
      <c r="D256" s="79" t="s">
        <v>30</v>
      </c>
      <c r="E256" s="79" t="s">
        <v>259</v>
      </c>
      <c r="F256" s="79" t="s">
        <v>63</v>
      </c>
      <c r="G256" s="79">
        <v>226</v>
      </c>
      <c r="H256" s="229"/>
      <c r="I256" s="296"/>
      <c r="J256" s="296" t="e">
        <f t="shared" si="17"/>
        <v>#DIV/0!</v>
      </c>
    </row>
    <row r="257" spans="1:10" ht="12.75" customHeight="1" hidden="1">
      <c r="A257" s="138" t="s">
        <v>25</v>
      </c>
      <c r="B257" s="77" t="s">
        <v>192</v>
      </c>
      <c r="C257" s="79" t="s">
        <v>19</v>
      </c>
      <c r="D257" s="79" t="s">
        <v>30</v>
      </c>
      <c r="E257" s="79" t="s">
        <v>259</v>
      </c>
      <c r="F257" s="79" t="s">
        <v>63</v>
      </c>
      <c r="G257" s="79">
        <v>290</v>
      </c>
      <c r="H257" s="229"/>
      <c r="I257" s="296"/>
      <c r="J257" s="296" t="e">
        <f t="shared" si="17"/>
        <v>#DIV/0!</v>
      </c>
    </row>
    <row r="258" spans="1:10" ht="12.75" customHeight="1" hidden="1">
      <c r="A258" s="138" t="s">
        <v>25</v>
      </c>
      <c r="B258" s="77" t="s">
        <v>192</v>
      </c>
      <c r="C258" s="79" t="s">
        <v>19</v>
      </c>
      <c r="D258" s="79" t="s">
        <v>30</v>
      </c>
      <c r="E258" s="79" t="s">
        <v>259</v>
      </c>
      <c r="F258" s="79" t="s">
        <v>63</v>
      </c>
      <c r="G258" s="79">
        <v>290</v>
      </c>
      <c r="H258" s="229"/>
      <c r="I258" s="296"/>
      <c r="J258" s="296" t="e">
        <f t="shared" si="17"/>
        <v>#DIV/0!</v>
      </c>
    </row>
    <row r="259" spans="1:10" ht="12.75" customHeight="1" hidden="1">
      <c r="A259" s="78" t="s">
        <v>216</v>
      </c>
      <c r="B259" s="77" t="s">
        <v>192</v>
      </c>
      <c r="C259" s="79" t="s">
        <v>19</v>
      </c>
      <c r="D259" s="79" t="s">
        <v>30</v>
      </c>
      <c r="E259" s="79" t="s">
        <v>259</v>
      </c>
      <c r="F259" s="79" t="s">
        <v>63</v>
      </c>
      <c r="G259" s="79" t="s">
        <v>217</v>
      </c>
      <c r="H259" s="313">
        <f>SUM(H260:H261)</f>
        <v>0</v>
      </c>
      <c r="I259" s="296"/>
      <c r="J259" s="296" t="e">
        <f t="shared" si="17"/>
        <v>#DIV/0!</v>
      </c>
    </row>
    <row r="260" spans="1:10" ht="12.75" customHeight="1" hidden="1">
      <c r="A260" s="78" t="s">
        <v>232</v>
      </c>
      <c r="B260" s="79" t="s">
        <v>192</v>
      </c>
      <c r="C260" s="79" t="s">
        <v>19</v>
      </c>
      <c r="D260" s="79" t="s">
        <v>30</v>
      </c>
      <c r="E260" s="79" t="s">
        <v>259</v>
      </c>
      <c r="F260" s="79" t="s">
        <v>63</v>
      </c>
      <c r="G260" s="79" t="s">
        <v>233</v>
      </c>
      <c r="H260" s="229"/>
      <c r="I260" s="296"/>
      <c r="J260" s="296" t="e">
        <f t="shared" si="17"/>
        <v>#DIV/0!</v>
      </c>
    </row>
    <row r="261" spans="1:10" ht="12.75" customHeight="1" hidden="1">
      <c r="A261" s="78" t="s">
        <v>219</v>
      </c>
      <c r="B261" s="77" t="s">
        <v>192</v>
      </c>
      <c r="C261" s="79" t="s">
        <v>19</v>
      </c>
      <c r="D261" s="79" t="s">
        <v>30</v>
      </c>
      <c r="E261" s="79" t="s">
        <v>259</v>
      </c>
      <c r="F261" s="79" t="s">
        <v>63</v>
      </c>
      <c r="G261" s="79" t="s">
        <v>220</v>
      </c>
      <c r="H261" s="229"/>
      <c r="I261" s="296"/>
      <c r="J261" s="296" t="e">
        <f t="shared" si="17"/>
        <v>#DIV/0!</v>
      </c>
    </row>
    <row r="262" spans="1:10" s="141" customFormat="1" ht="12.75" customHeight="1" hidden="1">
      <c r="A262" s="139" t="s">
        <v>65</v>
      </c>
      <c r="B262" s="77" t="s">
        <v>192</v>
      </c>
      <c r="C262" s="140" t="s">
        <v>19</v>
      </c>
      <c r="D262" s="140" t="s">
        <v>30</v>
      </c>
      <c r="E262" s="140" t="s">
        <v>260</v>
      </c>
      <c r="F262" s="140"/>
      <c r="G262" s="140"/>
      <c r="H262" s="312">
        <f>H263</f>
        <v>0</v>
      </c>
      <c r="I262" s="296"/>
      <c r="J262" s="296" t="e">
        <f t="shared" si="17"/>
        <v>#DIV/0!</v>
      </c>
    </row>
    <row r="263" spans="1:10" ht="12.75" customHeight="1" hidden="1">
      <c r="A263" s="78" t="s">
        <v>64</v>
      </c>
      <c r="B263" s="79" t="s">
        <v>192</v>
      </c>
      <c r="C263" s="79" t="s">
        <v>19</v>
      </c>
      <c r="D263" s="79" t="s">
        <v>30</v>
      </c>
      <c r="E263" s="79" t="s">
        <v>66</v>
      </c>
      <c r="F263" s="79" t="s">
        <v>63</v>
      </c>
      <c r="G263" s="79"/>
      <c r="H263" s="313">
        <f>H264</f>
        <v>0</v>
      </c>
      <c r="I263" s="296"/>
      <c r="J263" s="296" t="e">
        <f t="shared" si="17"/>
        <v>#DIV/0!</v>
      </c>
    </row>
    <row r="264" spans="1:10" ht="12.75" customHeight="1" hidden="1">
      <c r="A264" s="78" t="s">
        <v>193</v>
      </c>
      <c r="B264" s="77" t="s">
        <v>192</v>
      </c>
      <c r="C264" s="79" t="s">
        <v>19</v>
      </c>
      <c r="D264" s="79" t="s">
        <v>30</v>
      </c>
      <c r="E264" s="79" t="s">
        <v>66</v>
      </c>
      <c r="F264" s="79" t="s">
        <v>63</v>
      </c>
      <c r="G264" s="79" t="s">
        <v>194</v>
      </c>
      <c r="H264" s="313">
        <f>H265+H266</f>
        <v>0</v>
      </c>
      <c r="I264" s="296"/>
      <c r="J264" s="296" t="e">
        <f t="shared" si="17"/>
        <v>#DIV/0!</v>
      </c>
    </row>
    <row r="265" spans="1:10" ht="12.75" customHeight="1" hidden="1">
      <c r="A265" s="78" t="s">
        <v>195</v>
      </c>
      <c r="B265" s="77" t="s">
        <v>192</v>
      </c>
      <c r="C265" s="79" t="s">
        <v>19</v>
      </c>
      <c r="D265" s="79" t="s">
        <v>30</v>
      </c>
      <c r="E265" s="79" t="s">
        <v>66</v>
      </c>
      <c r="F265" s="79" t="s">
        <v>63</v>
      </c>
      <c r="G265" s="79" t="s">
        <v>196</v>
      </c>
      <c r="H265" s="229"/>
      <c r="I265" s="296"/>
      <c r="J265" s="296" t="e">
        <f t="shared" si="17"/>
        <v>#DIV/0!</v>
      </c>
    </row>
    <row r="266" spans="1:10" ht="12.75" customHeight="1" hidden="1">
      <c r="A266" s="78" t="s">
        <v>199</v>
      </c>
      <c r="B266" s="77" t="s">
        <v>192</v>
      </c>
      <c r="C266" s="79" t="s">
        <v>19</v>
      </c>
      <c r="D266" s="79" t="s">
        <v>30</v>
      </c>
      <c r="E266" s="79" t="s">
        <v>66</v>
      </c>
      <c r="F266" s="79" t="s">
        <v>63</v>
      </c>
      <c r="G266" s="79" t="s">
        <v>200</v>
      </c>
      <c r="H266" s="229"/>
      <c r="I266" s="296"/>
      <c r="J266" s="296" t="e">
        <f t="shared" si="17"/>
        <v>#DIV/0!</v>
      </c>
    </row>
    <row r="267" spans="1:10" ht="12.75" customHeight="1" hidden="1">
      <c r="A267" s="117" t="s">
        <v>261</v>
      </c>
      <c r="B267" s="79" t="s">
        <v>192</v>
      </c>
      <c r="C267" s="135" t="s">
        <v>67</v>
      </c>
      <c r="D267" s="136"/>
      <c r="E267" s="136"/>
      <c r="F267" s="136"/>
      <c r="G267" s="69"/>
      <c r="H267" s="310">
        <f>H268+H284</f>
        <v>0</v>
      </c>
      <c r="I267" s="296"/>
      <c r="J267" s="296" t="e">
        <f aca="true" t="shared" si="18" ref="J267:J330">I267/H267*100</f>
        <v>#DIV/0!</v>
      </c>
    </row>
    <row r="268" spans="1:10" ht="12.75" customHeight="1" hidden="1">
      <c r="A268" s="137" t="s">
        <v>262</v>
      </c>
      <c r="B268" s="77" t="s">
        <v>192</v>
      </c>
      <c r="C268" s="72" t="s">
        <v>67</v>
      </c>
      <c r="D268" s="72" t="s">
        <v>10</v>
      </c>
      <c r="E268" s="72" t="s">
        <v>68</v>
      </c>
      <c r="F268" s="72"/>
      <c r="G268" s="72"/>
      <c r="H268" s="312">
        <f>H269+H273+H279+H281+H280</f>
        <v>0</v>
      </c>
      <c r="I268" s="296"/>
      <c r="J268" s="296" t="e">
        <f t="shared" si="18"/>
        <v>#DIV/0!</v>
      </c>
    </row>
    <row r="269" spans="1:10" ht="12.75" customHeight="1" hidden="1">
      <c r="A269" s="78" t="s">
        <v>193</v>
      </c>
      <c r="B269" s="77" t="s">
        <v>192</v>
      </c>
      <c r="C269" s="79" t="s">
        <v>67</v>
      </c>
      <c r="D269" s="79" t="s">
        <v>10</v>
      </c>
      <c r="E269" s="79" t="s">
        <v>68</v>
      </c>
      <c r="F269" s="79" t="s">
        <v>63</v>
      </c>
      <c r="G269" s="79" t="s">
        <v>194</v>
      </c>
      <c r="H269" s="313">
        <f>H270+H271+H272</f>
        <v>0</v>
      </c>
      <c r="I269" s="296"/>
      <c r="J269" s="296" t="e">
        <f t="shared" si="18"/>
        <v>#DIV/0!</v>
      </c>
    </row>
    <row r="270" spans="1:10" ht="12.75" customHeight="1" hidden="1">
      <c r="A270" s="78" t="s">
        <v>195</v>
      </c>
      <c r="B270" s="79" t="s">
        <v>192</v>
      </c>
      <c r="C270" s="79" t="s">
        <v>67</v>
      </c>
      <c r="D270" s="79" t="s">
        <v>10</v>
      </c>
      <c r="E270" s="79" t="s">
        <v>68</v>
      </c>
      <c r="F270" s="79" t="s">
        <v>63</v>
      </c>
      <c r="G270" s="79" t="s">
        <v>196</v>
      </c>
      <c r="H270" s="229"/>
      <c r="I270" s="296"/>
      <c r="J270" s="296" t="e">
        <f t="shared" si="18"/>
        <v>#DIV/0!</v>
      </c>
    </row>
    <row r="271" spans="1:10" ht="12.75" customHeight="1" hidden="1">
      <c r="A271" s="78" t="s">
        <v>197</v>
      </c>
      <c r="B271" s="77" t="s">
        <v>192</v>
      </c>
      <c r="C271" s="79" t="s">
        <v>67</v>
      </c>
      <c r="D271" s="79" t="s">
        <v>10</v>
      </c>
      <c r="E271" s="79" t="s">
        <v>68</v>
      </c>
      <c r="F271" s="79" t="s">
        <v>63</v>
      </c>
      <c r="G271" s="79" t="s">
        <v>198</v>
      </c>
      <c r="H271" s="229"/>
      <c r="I271" s="296"/>
      <c r="J271" s="296" t="e">
        <f t="shared" si="18"/>
        <v>#DIV/0!</v>
      </c>
    </row>
    <row r="272" spans="1:10" ht="12.75" customHeight="1" hidden="1">
      <c r="A272" s="78" t="s">
        <v>199</v>
      </c>
      <c r="B272" s="77" t="s">
        <v>192</v>
      </c>
      <c r="C272" s="79" t="s">
        <v>67</v>
      </c>
      <c r="D272" s="79" t="s">
        <v>10</v>
      </c>
      <c r="E272" s="79" t="s">
        <v>68</v>
      </c>
      <c r="F272" s="79" t="s">
        <v>63</v>
      </c>
      <c r="G272" s="79" t="s">
        <v>200</v>
      </c>
      <c r="H272" s="229"/>
      <c r="I272" s="296"/>
      <c r="J272" s="296" t="e">
        <f t="shared" si="18"/>
        <v>#DIV/0!</v>
      </c>
    </row>
    <row r="273" spans="1:10" ht="12.75" customHeight="1" hidden="1">
      <c r="A273" s="78" t="s">
        <v>201</v>
      </c>
      <c r="B273" s="77" t="s">
        <v>192</v>
      </c>
      <c r="C273" s="79" t="s">
        <v>67</v>
      </c>
      <c r="D273" s="79" t="s">
        <v>10</v>
      </c>
      <c r="E273" s="79" t="s">
        <v>68</v>
      </c>
      <c r="F273" s="79" t="s">
        <v>63</v>
      </c>
      <c r="G273" s="79" t="s">
        <v>202</v>
      </c>
      <c r="H273" s="313">
        <f>H274+H275+H276+H277+H278</f>
        <v>0</v>
      </c>
      <c r="I273" s="296"/>
      <c r="J273" s="296" t="e">
        <f t="shared" si="18"/>
        <v>#DIV/0!</v>
      </c>
    </row>
    <row r="274" spans="1:10" ht="12.75" customHeight="1" hidden="1">
      <c r="A274" s="78" t="s">
        <v>203</v>
      </c>
      <c r="B274" s="79" t="s">
        <v>192</v>
      </c>
      <c r="C274" s="79" t="s">
        <v>67</v>
      </c>
      <c r="D274" s="79" t="s">
        <v>10</v>
      </c>
      <c r="E274" s="79" t="s">
        <v>68</v>
      </c>
      <c r="F274" s="79" t="s">
        <v>63</v>
      </c>
      <c r="G274" s="79">
        <v>221</v>
      </c>
      <c r="H274" s="229"/>
      <c r="I274" s="296"/>
      <c r="J274" s="296" t="e">
        <f t="shared" si="18"/>
        <v>#DIV/0!</v>
      </c>
    </row>
    <row r="275" spans="1:10" ht="12.75" customHeight="1" hidden="1">
      <c r="A275" s="78" t="s">
        <v>205</v>
      </c>
      <c r="B275" s="77" t="s">
        <v>192</v>
      </c>
      <c r="C275" s="79" t="s">
        <v>67</v>
      </c>
      <c r="D275" s="79" t="s">
        <v>10</v>
      </c>
      <c r="E275" s="79" t="s">
        <v>68</v>
      </c>
      <c r="F275" s="79" t="s">
        <v>63</v>
      </c>
      <c r="G275" s="79">
        <v>222</v>
      </c>
      <c r="H275" s="229"/>
      <c r="I275" s="296"/>
      <c r="J275" s="296" t="e">
        <f t="shared" si="18"/>
        <v>#DIV/0!</v>
      </c>
    </row>
    <row r="276" spans="1:10" ht="12.75" customHeight="1" hidden="1">
      <c r="A276" s="78" t="s">
        <v>207</v>
      </c>
      <c r="B276" s="77" t="s">
        <v>192</v>
      </c>
      <c r="C276" s="79" t="s">
        <v>67</v>
      </c>
      <c r="D276" s="79" t="s">
        <v>10</v>
      </c>
      <c r="E276" s="79" t="s">
        <v>68</v>
      </c>
      <c r="F276" s="79" t="s">
        <v>63</v>
      </c>
      <c r="G276" s="79">
        <v>223</v>
      </c>
      <c r="H276" s="229"/>
      <c r="I276" s="296"/>
      <c r="J276" s="296" t="e">
        <f t="shared" si="18"/>
        <v>#DIV/0!</v>
      </c>
    </row>
    <row r="277" spans="1:10" ht="12.75" customHeight="1" hidden="1">
      <c r="A277" s="78" t="s">
        <v>209</v>
      </c>
      <c r="B277" s="79" t="s">
        <v>192</v>
      </c>
      <c r="C277" s="79" t="s">
        <v>67</v>
      </c>
      <c r="D277" s="79" t="s">
        <v>10</v>
      </c>
      <c r="E277" s="79" t="s">
        <v>68</v>
      </c>
      <c r="F277" s="79" t="s">
        <v>63</v>
      </c>
      <c r="G277" s="79">
        <v>225</v>
      </c>
      <c r="H277" s="229"/>
      <c r="I277" s="296"/>
      <c r="J277" s="296" t="e">
        <f t="shared" si="18"/>
        <v>#DIV/0!</v>
      </c>
    </row>
    <row r="278" spans="1:10" ht="12.75" customHeight="1" hidden="1">
      <c r="A278" s="78" t="s">
        <v>211</v>
      </c>
      <c r="B278" s="77" t="s">
        <v>192</v>
      </c>
      <c r="C278" s="79" t="s">
        <v>67</v>
      </c>
      <c r="D278" s="79" t="s">
        <v>10</v>
      </c>
      <c r="E278" s="79" t="s">
        <v>68</v>
      </c>
      <c r="F278" s="79" t="s">
        <v>63</v>
      </c>
      <c r="G278" s="79">
        <v>226</v>
      </c>
      <c r="H278" s="229"/>
      <c r="I278" s="296"/>
      <c r="J278" s="296" t="e">
        <f t="shared" si="18"/>
        <v>#DIV/0!</v>
      </c>
    </row>
    <row r="279" spans="1:10" ht="12.75" customHeight="1" hidden="1">
      <c r="A279" s="138" t="s">
        <v>25</v>
      </c>
      <c r="B279" s="77" t="s">
        <v>192</v>
      </c>
      <c r="C279" s="79" t="s">
        <v>67</v>
      </c>
      <c r="D279" s="79" t="s">
        <v>10</v>
      </c>
      <c r="E279" s="79" t="s">
        <v>68</v>
      </c>
      <c r="F279" s="79" t="s">
        <v>63</v>
      </c>
      <c r="G279" s="79">
        <v>290</v>
      </c>
      <c r="H279" s="229"/>
      <c r="I279" s="296"/>
      <c r="J279" s="296" t="e">
        <f t="shared" si="18"/>
        <v>#DIV/0!</v>
      </c>
    </row>
    <row r="280" spans="1:10" ht="12.75" customHeight="1" hidden="1">
      <c r="A280" s="138" t="s">
        <v>25</v>
      </c>
      <c r="B280" s="77" t="s">
        <v>192</v>
      </c>
      <c r="C280" s="79" t="s">
        <v>67</v>
      </c>
      <c r="D280" s="79" t="s">
        <v>10</v>
      </c>
      <c r="E280" s="79" t="s">
        <v>263</v>
      </c>
      <c r="F280" s="79" t="s">
        <v>63</v>
      </c>
      <c r="G280" s="79">
        <v>290</v>
      </c>
      <c r="H280" s="229"/>
      <c r="I280" s="296"/>
      <c r="J280" s="296" t="e">
        <f t="shared" si="18"/>
        <v>#DIV/0!</v>
      </c>
    </row>
    <row r="281" spans="1:10" ht="12.75" customHeight="1" hidden="1">
      <c r="A281" s="78" t="s">
        <v>216</v>
      </c>
      <c r="B281" s="79" t="s">
        <v>192</v>
      </c>
      <c r="C281" s="79" t="s">
        <v>67</v>
      </c>
      <c r="D281" s="79" t="s">
        <v>10</v>
      </c>
      <c r="E281" s="79" t="s">
        <v>68</v>
      </c>
      <c r="F281" s="79" t="s">
        <v>63</v>
      </c>
      <c r="G281" s="79" t="s">
        <v>217</v>
      </c>
      <c r="H281" s="313">
        <f>SUM(H282:H283)</f>
        <v>0</v>
      </c>
      <c r="I281" s="296"/>
      <c r="J281" s="296" t="e">
        <f t="shared" si="18"/>
        <v>#DIV/0!</v>
      </c>
    </row>
    <row r="282" spans="1:10" ht="12.75" customHeight="1" hidden="1">
      <c r="A282" s="78" t="s">
        <v>232</v>
      </c>
      <c r="B282" s="77" t="s">
        <v>192</v>
      </c>
      <c r="C282" s="79" t="s">
        <v>67</v>
      </c>
      <c r="D282" s="79" t="s">
        <v>10</v>
      </c>
      <c r="E282" s="79" t="s">
        <v>68</v>
      </c>
      <c r="F282" s="79" t="s">
        <v>63</v>
      </c>
      <c r="G282" s="79" t="s">
        <v>233</v>
      </c>
      <c r="H282" s="229"/>
      <c r="I282" s="296"/>
      <c r="J282" s="296" t="e">
        <f t="shared" si="18"/>
        <v>#DIV/0!</v>
      </c>
    </row>
    <row r="283" spans="1:10" ht="12.75" customHeight="1" hidden="1">
      <c r="A283" s="138" t="s">
        <v>219</v>
      </c>
      <c r="B283" s="77" t="s">
        <v>192</v>
      </c>
      <c r="C283" s="79" t="s">
        <v>67</v>
      </c>
      <c r="D283" s="79" t="s">
        <v>10</v>
      </c>
      <c r="E283" s="79" t="s">
        <v>68</v>
      </c>
      <c r="F283" s="79" t="s">
        <v>63</v>
      </c>
      <c r="G283" s="79" t="s">
        <v>220</v>
      </c>
      <c r="H283" s="229"/>
      <c r="I283" s="296"/>
      <c r="J283" s="296" t="e">
        <f t="shared" si="18"/>
        <v>#DIV/0!</v>
      </c>
    </row>
    <row r="284" spans="1:10" ht="12.75" customHeight="1" hidden="1">
      <c r="A284" s="137" t="s">
        <v>264</v>
      </c>
      <c r="B284" s="79" t="s">
        <v>192</v>
      </c>
      <c r="C284" s="72" t="s">
        <v>67</v>
      </c>
      <c r="D284" s="72" t="s">
        <v>10</v>
      </c>
      <c r="E284" s="72" t="s">
        <v>69</v>
      </c>
      <c r="F284" s="72"/>
      <c r="G284" s="72"/>
      <c r="H284" s="312">
        <f>H285</f>
        <v>0</v>
      </c>
      <c r="I284" s="296"/>
      <c r="J284" s="296" t="e">
        <f t="shared" si="18"/>
        <v>#DIV/0!</v>
      </c>
    </row>
    <row r="285" spans="1:10" ht="12.75" customHeight="1" hidden="1">
      <c r="A285" s="78" t="s">
        <v>62</v>
      </c>
      <c r="B285" s="77" t="s">
        <v>192</v>
      </c>
      <c r="C285" s="79" t="s">
        <v>67</v>
      </c>
      <c r="D285" s="79" t="s">
        <v>10</v>
      </c>
      <c r="E285" s="79" t="s">
        <v>69</v>
      </c>
      <c r="F285" s="79" t="s">
        <v>63</v>
      </c>
      <c r="G285" s="79"/>
      <c r="H285" s="314">
        <f>H286+H290+H296+H297</f>
        <v>0</v>
      </c>
      <c r="I285" s="296"/>
      <c r="J285" s="296" t="e">
        <f t="shared" si="18"/>
        <v>#DIV/0!</v>
      </c>
    </row>
    <row r="286" spans="1:10" ht="12.75" customHeight="1" hidden="1">
      <c r="A286" s="78" t="s">
        <v>193</v>
      </c>
      <c r="B286" s="77" t="s">
        <v>192</v>
      </c>
      <c r="C286" s="79" t="s">
        <v>67</v>
      </c>
      <c r="D286" s="79" t="s">
        <v>10</v>
      </c>
      <c r="E286" s="79" t="s">
        <v>69</v>
      </c>
      <c r="F286" s="79" t="s">
        <v>63</v>
      </c>
      <c r="G286" s="79" t="s">
        <v>194</v>
      </c>
      <c r="H286" s="313">
        <f>H287+H288+H289</f>
        <v>0</v>
      </c>
      <c r="I286" s="296"/>
      <c r="J286" s="296" t="e">
        <f t="shared" si="18"/>
        <v>#DIV/0!</v>
      </c>
    </row>
    <row r="287" spans="1:10" ht="12.75" customHeight="1" hidden="1">
      <c r="A287" s="78" t="s">
        <v>195</v>
      </c>
      <c r="B287" s="77" t="s">
        <v>192</v>
      </c>
      <c r="C287" s="79" t="s">
        <v>67</v>
      </c>
      <c r="D287" s="79" t="s">
        <v>10</v>
      </c>
      <c r="E287" s="79" t="s">
        <v>69</v>
      </c>
      <c r="F287" s="79" t="s">
        <v>63</v>
      </c>
      <c r="G287" s="79" t="s">
        <v>196</v>
      </c>
      <c r="H287" s="229"/>
      <c r="I287" s="296"/>
      <c r="J287" s="296" t="e">
        <f t="shared" si="18"/>
        <v>#DIV/0!</v>
      </c>
    </row>
    <row r="288" spans="1:10" ht="12.75" customHeight="1" hidden="1">
      <c r="A288" s="78" t="s">
        <v>197</v>
      </c>
      <c r="B288" s="79" t="s">
        <v>192</v>
      </c>
      <c r="C288" s="79" t="s">
        <v>67</v>
      </c>
      <c r="D288" s="79" t="s">
        <v>10</v>
      </c>
      <c r="E288" s="79" t="s">
        <v>69</v>
      </c>
      <c r="F288" s="79" t="s">
        <v>63</v>
      </c>
      <c r="G288" s="79" t="s">
        <v>198</v>
      </c>
      <c r="H288" s="229"/>
      <c r="I288" s="296"/>
      <c r="J288" s="296" t="e">
        <f t="shared" si="18"/>
        <v>#DIV/0!</v>
      </c>
    </row>
    <row r="289" spans="1:10" ht="12.75" customHeight="1" hidden="1">
      <c r="A289" s="78" t="s">
        <v>199</v>
      </c>
      <c r="B289" s="77" t="s">
        <v>192</v>
      </c>
      <c r="C289" s="79" t="s">
        <v>67</v>
      </c>
      <c r="D289" s="79" t="s">
        <v>10</v>
      </c>
      <c r="E289" s="79" t="s">
        <v>69</v>
      </c>
      <c r="F289" s="79" t="s">
        <v>63</v>
      </c>
      <c r="G289" s="79" t="s">
        <v>200</v>
      </c>
      <c r="H289" s="229"/>
      <c r="I289" s="296"/>
      <c r="J289" s="296" t="e">
        <f t="shared" si="18"/>
        <v>#DIV/0!</v>
      </c>
    </row>
    <row r="290" spans="1:10" ht="12.75" customHeight="1" hidden="1">
      <c r="A290" s="78" t="s">
        <v>201</v>
      </c>
      <c r="B290" s="77" t="s">
        <v>192</v>
      </c>
      <c r="C290" s="79" t="s">
        <v>67</v>
      </c>
      <c r="D290" s="79" t="s">
        <v>10</v>
      </c>
      <c r="E290" s="79" t="s">
        <v>69</v>
      </c>
      <c r="F290" s="79" t="s">
        <v>63</v>
      </c>
      <c r="G290" s="79" t="s">
        <v>202</v>
      </c>
      <c r="H290" s="313">
        <f>H291+H293+H294+H295+H292</f>
        <v>0</v>
      </c>
      <c r="I290" s="296"/>
      <c r="J290" s="296" t="e">
        <f t="shared" si="18"/>
        <v>#DIV/0!</v>
      </c>
    </row>
    <row r="291" spans="1:10" ht="12.75" customHeight="1" hidden="1">
      <c r="A291" s="78" t="s">
        <v>203</v>
      </c>
      <c r="B291" s="79" t="s">
        <v>192</v>
      </c>
      <c r="C291" s="79" t="s">
        <v>67</v>
      </c>
      <c r="D291" s="79" t="s">
        <v>10</v>
      </c>
      <c r="E291" s="79" t="s">
        <v>69</v>
      </c>
      <c r="F291" s="79" t="s">
        <v>63</v>
      </c>
      <c r="G291" s="79" t="s">
        <v>204</v>
      </c>
      <c r="H291" s="229"/>
      <c r="I291" s="296"/>
      <c r="J291" s="296" t="e">
        <f t="shared" si="18"/>
        <v>#DIV/0!</v>
      </c>
    </row>
    <row r="292" spans="1:10" ht="12.75" customHeight="1" hidden="1">
      <c r="A292" s="78" t="s">
        <v>205</v>
      </c>
      <c r="B292" s="77" t="s">
        <v>192</v>
      </c>
      <c r="C292" s="79" t="s">
        <v>67</v>
      </c>
      <c r="D292" s="79" t="s">
        <v>10</v>
      </c>
      <c r="E292" s="79" t="s">
        <v>69</v>
      </c>
      <c r="F292" s="79" t="s">
        <v>63</v>
      </c>
      <c r="G292" s="79">
        <v>222</v>
      </c>
      <c r="H292" s="229"/>
      <c r="I292" s="296"/>
      <c r="J292" s="296" t="e">
        <f t="shared" si="18"/>
        <v>#DIV/0!</v>
      </c>
    </row>
    <row r="293" spans="1:10" ht="12.75" customHeight="1" hidden="1">
      <c r="A293" s="78" t="s">
        <v>207</v>
      </c>
      <c r="B293" s="77" t="s">
        <v>192</v>
      </c>
      <c r="C293" s="79" t="s">
        <v>67</v>
      </c>
      <c r="D293" s="79" t="s">
        <v>10</v>
      </c>
      <c r="E293" s="79" t="s">
        <v>69</v>
      </c>
      <c r="F293" s="79" t="s">
        <v>63</v>
      </c>
      <c r="G293" s="79" t="s">
        <v>252</v>
      </c>
      <c r="H293" s="229"/>
      <c r="I293" s="296"/>
      <c r="J293" s="296" t="e">
        <f t="shared" si="18"/>
        <v>#DIV/0!</v>
      </c>
    </row>
    <row r="294" spans="1:10" ht="12.75" customHeight="1" hidden="1">
      <c r="A294" s="78" t="s">
        <v>209</v>
      </c>
      <c r="B294" s="77" t="s">
        <v>192</v>
      </c>
      <c r="C294" s="79" t="s">
        <v>67</v>
      </c>
      <c r="D294" s="79" t="s">
        <v>10</v>
      </c>
      <c r="E294" s="79" t="s">
        <v>69</v>
      </c>
      <c r="F294" s="79" t="s">
        <v>63</v>
      </c>
      <c r="G294" s="79" t="s">
        <v>210</v>
      </c>
      <c r="H294" s="229"/>
      <c r="I294" s="296"/>
      <c r="J294" s="296" t="e">
        <f t="shared" si="18"/>
        <v>#DIV/0!</v>
      </c>
    </row>
    <row r="295" spans="1:10" ht="12.75" customHeight="1" hidden="1">
      <c r="A295" s="78" t="s">
        <v>211</v>
      </c>
      <c r="B295" s="79" t="s">
        <v>192</v>
      </c>
      <c r="C295" s="79" t="s">
        <v>67</v>
      </c>
      <c r="D295" s="79" t="s">
        <v>10</v>
      </c>
      <c r="E295" s="79" t="s">
        <v>69</v>
      </c>
      <c r="F295" s="79" t="s">
        <v>63</v>
      </c>
      <c r="G295" s="79" t="s">
        <v>212</v>
      </c>
      <c r="H295" s="229"/>
      <c r="I295" s="296"/>
      <c r="J295" s="296" t="e">
        <f t="shared" si="18"/>
        <v>#DIV/0!</v>
      </c>
    </row>
    <row r="296" spans="1:10" ht="12.75" customHeight="1" hidden="1">
      <c r="A296" s="138" t="s">
        <v>25</v>
      </c>
      <c r="B296" s="77" t="s">
        <v>192</v>
      </c>
      <c r="C296" s="79" t="s">
        <v>67</v>
      </c>
      <c r="D296" s="79" t="s">
        <v>10</v>
      </c>
      <c r="E296" s="79" t="s">
        <v>265</v>
      </c>
      <c r="F296" s="79" t="s">
        <v>63</v>
      </c>
      <c r="G296" s="79">
        <v>290</v>
      </c>
      <c r="H296" s="229"/>
      <c r="I296" s="296"/>
      <c r="J296" s="296" t="e">
        <f t="shared" si="18"/>
        <v>#DIV/0!</v>
      </c>
    </row>
    <row r="297" spans="1:10" ht="12.75" customHeight="1" hidden="1">
      <c r="A297" s="78" t="s">
        <v>216</v>
      </c>
      <c r="B297" s="77" t="s">
        <v>192</v>
      </c>
      <c r="C297" s="79" t="s">
        <v>67</v>
      </c>
      <c r="D297" s="79" t="s">
        <v>10</v>
      </c>
      <c r="E297" s="79" t="s">
        <v>69</v>
      </c>
      <c r="F297" s="79" t="s">
        <v>63</v>
      </c>
      <c r="G297" s="79" t="s">
        <v>217</v>
      </c>
      <c r="H297" s="313">
        <f>H298+H299</f>
        <v>0</v>
      </c>
      <c r="I297" s="296"/>
      <c r="J297" s="296" t="e">
        <f t="shared" si="18"/>
        <v>#DIV/0!</v>
      </c>
    </row>
    <row r="298" spans="1:10" ht="12.75" customHeight="1" hidden="1">
      <c r="A298" s="78" t="s">
        <v>232</v>
      </c>
      <c r="B298" s="79" t="s">
        <v>192</v>
      </c>
      <c r="C298" s="79" t="s">
        <v>67</v>
      </c>
      <c r="D298" s="79" t="s">
        <v>10</v>
      </c>
      <c r="E298" s="79" t="s">
        <v>69</v>
      </c>
      <c r="F298" s="79" t="s">
        <v>63</v>
      </c>
      <c r="G298" s="79" t="s">
        <v>233</v>
      </c>
      <c r="H298" s="229"/>
      <c r="I298" s="296"/>
      <c r="J298" s="296" t="e">
        <f t="shared" si="18"/>
        <v>#DIV/0!</v>
      </c>
    </row>
    <row r="299" spans="1:10" ht="12.75" customHeight="1" hidden="1">
      <c r="A299" s="78" t="s">
        <v>219</v>
      </c>
      <c r="B299" s="77" t="s">
        <v>192</v>
      </c>
      <c r="C299" s="79" t="s">
        <v>67</v>
      </c>
      <c r="D299" s="79" t="s">
        <v>10</v>
      </c>
      <c r="E299" s="79" t="s">
        <v>69</v>
      </c>
      <c r="F299" s="79" t="s">
        <v>63</v>
      </c>
      <c r="G299" s="79">
        <v>340</v>
      </c>
      <c r="H299" s="229"/>
      <c r="I299" s="296"/>
      <c r="J299" s="296" t="e">
        <f t="shared" si="18"/>
        <v>#DIV/0!</v>
      </c>
    </row>
    <row r="300" spans="1:10" ht="12.75" customHeight="1" hidden="1">
      <c r="A300" s="117" t="s">
        <v>70</v>
      </c>
      <c r="B300" s="77" t="s">
        <v>192</v>
      </c>
      <c r="C300" s="135" t="s">
        <v>266</v>
      </c>
      <c r="D300" s="136"/>
      <c r="E300" s="136"/>
      <c r="F300" s="136"/>
      <c r="G300" s="69"/>
      <c r="H300" s="310">
        <f>H301</f>
        <v>0</v>
      </c>
      <c r="I300" s="296"/>
      <c r="J300" s="296" t="e">
        <f t="shared" si="18"/>
        <v>#DIV/0!</v>
      </c>
    </row>
    <row r="301" spans="1:227" ht="12.75" customHeight="1" hidden="1">
      <c r="A301" s="142" t="s">
        <v>71</v>
      </c>
      <c r="B301" s="77" t="s">
        <v>192</v>
      </c>
      <c r="C301" s="100" t="s">
        <v>38</v>
      </c>
      <c r="D301" s="100" t="s">
        <v>10</v>
      </c>
      <c r="E301" s="100"/>
      <c r="F301" s="100"/>
      <c r="G301" s="100"/>
      <c r="H301" s="312">
        <f>H302</f>
        <v>0</v>
      </c>
      <c r="I301" s="296"/>
      <c r="J301" s="296" t="e">
        <f t="shared" si="18"/>
        <v>#DIV/0!</v>
      </c>
      <c r="O301" s="85"/>
      <c r="P301" s="86"/>
      <c r="Q301" s="87"/>
      <c r="R301" s="87"/>
      <c r="S301" s="87"/>
      <c r="T301" s="87"/>
      <c r="U301" s="88"/>
      <c r="V301" s="87"/>
      <c r="W301" s="89"/>
      <c r="AA301" s="90"/>
      <c r="AI301" s="85"/>
      <c r="AJ301" s="86"/>
      <c r="AK301" s="87"/>
      <c r="AL301" s="87"/>
      <c r="AM301" s="87"/>
      <c r="AN301" s="87"/>
      <c r="AO301" s="88"/>
      <c r="AP301" s="87"/>
      <c r="AQ301" s="89"/>
      <c r="AU301" s="90"/>
      <c r="BC301" s="85"/>
      <c r="BD301" s="86"/>
      <c r="BE301" s="87"/>
      <c r="BF301" s="87"/>
      <c r="BG301" s="87"/>
      <c r="BH301" s="87"/>
      <c r="BI301" s="88"/>
      <c r="BJ301" s="87"/>
      <c r="BK301" s="89"/>
      <c r="BO301" s="90"/>
      <c r="BW301" s="85"/>
      <c r="BX301" s="86"/>
      <c r="BY301" s="87"/>
      <c r="BZ301" s="87"/>
      <c r="CA301" s="87"/>
      <c r="CB301" s="87"/>
      <c r="CC301" s="88"/>
      <c r="CD301" s="87"/>
      <c r="CE301" s="89"/>
      <c r="CI301" s="90"/>
      <c r="CQ301" s="85"/>
      <c r="CR301" s="86"/>
      <c r="CS301" s="87"/>
      <c r="CT301" s="87"/>
      <c r="CU301" s="87"/>
      <c r="CV301" s="87"/>
      <c r="CW301" s="88"/>
      <c r="CX301" s="87"/>
      <c r="CY301" s="89"/>
      <c r="DC301" s="90"/>
      <c r="DK301" s="85"/>
      <c r="DL301" s="86"/>
      <c r="DM301" s="87"/>
      <c r="DN301" s="87"/>
      <c r="DO301" s="87"/>
      <c r="DP301" s="87"/>
      <c r="DQ301" s="88"/>
      <c r="DR301" s="87"/>
      <c r="DS301" s="89"/>
      <c r="DW301" s="90"/>
      <c r="EE301" s="85"/>
      <c r="EF301" s="86"/>
      <c r="EG301" s="87"/>
      <c r="EH301" s="87"/>
      <c r="EI301" s="87"/>
      <c r="EJ301" s="87"/>
      <c r="EK301" s="88"/>
      <c r="EL301" s="87"/>
      <c r="EM301" s="89"/>
      <c r="EQ301" s="90"/>
      <c r="EY301" s="85"/>
      <c r="EZ301" s="86"/>
      <c r="FA301" s="87"/>
      <c r="FB301" s="87"/>
      <c r="FC301" s="87"/>
      <c r="FD301" s="87"/>
      <c r="FE301" s="88"/>
      <c r="FF301" s="87"/>
      <c r="FG301" s="89"/>
      <c r="FK301" s="90"/>
      <c r="FS301" s="85"/>
      <c r="FT301" s="86"/>
      <c r="FU301" s="87"/>
      <c r="FV301" s="87"/>
      <c r="FW301" s="87"/>
      <c r="FX301" s="87"/>
      <c r="FY301" s="88"/>
      <c r="FZ301" s="87"/>
      <c r="GA301" s="89"/>
      <c r="GE301" s="90"/>
      <c r="GM301" s="85"/>
      <c r="GN301" s="86"/>
      <c r="GO301" s="87"/>
      <c r="GP301" s="87"/>
      <c r="GQ301" s="87"/>
      <c r="GR301" s="87"/>
      <c r="GS301" s="88"/>
      <c r="GT301" s="87"/>
      <c r="GU301" s="89"/>
      <c r="GY301" s="90"/>
      <c r="HG301" s="85"/>
      <c r="HH301" s="86"/>
      <c r="HI301" s="87"/>
      <c r="HJ301" s="87"/>
      <c r="HK301" s="87"/>
      <c r="HL301" s="87"/>
      <c r="HM301" s="88"/>
      <c r="HN301" s="87"/>
      <c r="HO301" s="89"/>
      <c r="HS301" s="90"/>
    </row>
    <row r="302" spans="1:10" ht="12.75" customHeight="1" hidden="1">
      <c r="A302" s="137" t="s">
        <v>267</v>
      </c>
      <c r="B302" s="79" t="s">
        <v>192</v>
      </c>
      <c r="C302" s="72" t="s">
        <v>38</v>
      </c>
      <c r="D302" s="72" t="s">
        <v>10</v>
      </c>
      <c r="E302" s="72" t="s">
        <v>72</v>
      </c>
      <c r="F302" s="72"/>
      <c r="G302" s="72"/>
      <c r="H302" s="312">
        <f>H303+H316</f>
        <v>0</v>
      </c>
      <c r="I302" s="296"/>
      <c r="J302" s="296" t="e">
        <f t="shared" si="18"/>
        <v>#DIV/0!</v>
      </c>
    </row>
    <row r="303" spans="1:10" ht="12.75" customHeight="1" hidden="1">
      <c r="A303" s="78" t="s">
        <v>62</v>
      </c>
      <c r="B303" s="77" t="s">
        <v>192</v>
      </c>
      <c r="C303" s="79" t="s">
        <v>38</v>
      </c>
      <c r="D303" s="79" t="s">
        <v>10</v>
      </c>
      <c r="E303" s="79" t="s">
        <v>72</v>
      </c>
      <c r="F303" s="79" t="s">
        <v>63</v>
      </c>
      <c r="G303" s="79">
        <v>200</v>
      </c>
      <c r="H303" s="313">
        <f>H304+H308+H315</f>
        <v>0</v>
      </c>
      <c r="I303" s="296"/>
      <c r="J303" s="296" t="e">
        <f t="shared" si="18"/>
        <v>#DIV/0!</v>
      </c>
    </row>
    <row r="304" spans="1:10" ht="12.75" customHeight="1" hidden="1">
      <c r="A304" s="78" t="s">
        <v>193</v>
      </c>
      <c r="B304" s="77" t="s">
        <v>192</v>
      </c>
      <c r="C304" s="79" t="s">
        <v>38</v>
      </c>
      <c r="D304" s="79" t="s">
        <v>10</v>
      </c>
      <c r="E304" s="79" t="s">
        <v>72</v>
      </c>
      <c r="F304" s="79" t="s">
        <v>63</v>
      </c>
      <c r="G304" s="79" t="s">
        <v>194</v>
      </c>
      <c r="H304" s="313">
        <f>H305+H306+H307</f>
        <v>0</v>
      </c>
      <c r="I304" s="296"/>
      <c r="J304" s="296" t="e">
        <f t="shared" si="18"/>
        <v>#DIV/0!</v>
      </c>
    </row>
    <row r="305" spans="1:10" ht="12.75" customHeight="1" hidden="1">
      <c r="A305" s="78" t="s">
        <v>195</v>
      </c>
      <c r="B305" s="79" t="s">
        <v>192</v>
      </c>
      <c r="C305" s="79" t="s">
        <v>38</v>
      </c>
      <c r="D305" s="79" t="s">
        <v>10</v>
      </c>
      <c r="E305" s="79" t="s">
        <v>72</v>
      </c>
      <c r="F305" s="79" t="s">
        <v>63</v>
      </c>
      <c r="G305" s="79" t="s">
        <v>196</v>
      </c>
      <c r="H305" s="229"/>
      <c r="I305" s="296"/>
      <c r="J305" s="296" t="e">
        <f t="shared" si="18"/>
        <v>#DIV/0!</v>
      </c>
    </row>
    <row r="306" spans="1:10" ht="12.75" customHeight="1" hidden="1">
      <c r="A306" s="78" t="s">
        <v>197</v>
      </c>
      <c r="B306" s="77" t="s">
        <v>192</v>
      </c>
      <c r="C306" s="79" t="s">
        <v>38</v>
      </c>
      <c r="D306" s="79" t="s">
        <v>10</v>
      </c>
      <c r="E306" s="79" t="s">
        <v>72</v>
      </c>
      <c r="F306" s="79" t="s">
        <v>63</v>
      </c>
      <c r="G306" s="79" t="s">
        <v>198</v>
      </c>
      <c r="H306" s="229"/>
      <c r="I306" s="296"/>
      <c r="J306" s="296" t="e">
        <f t="shared" si="18"/>
        <v>#DIV/0!</v>
      </c>
    </row>
    <row r="307" spans="1:10" ht="12.75" customHeight="1" hidden="1">
      <c r="A307" s="78" t="s">
        <v>199</v>
      </c>
      <c r="B307" s="77" t="s">
        <v>192</v>
      </c>
      <c r="C307" s="79" t="s">
        <v>38</v>
      </c>
      <c r="D307" s="79" t="s">
        <v>10</v>
      </c>
      <c r="E307" s="79" t="s">
        <v>72</v>
      </c>
      <c r="F307" s="79" t="s">
        <v>63</v>
      </c>
      <c r="G307" s="79" t="s">
        <v>200</v>
      </c>
      <c r="H307" s="229"/>
      <c r="I307" s="296"/>
      <c r="J307" s="296" t="e">
        <f t="shared" si="18"/>
        <v>#DIV/0!</v>
      </c>
    </row>
    <row r="308" spans="1:10" ht="12.75" customHeight="1" hidden="1">
      <c r="A308" s="78" t="s">
        <v>201</v>
      </c>
      <c r="B308" s="77" t="s">
        <v>192</v>
      </c>
      <c r="C308" s="79" t="s">
        <v>38</v>
      </c>
      <c r="D308" s="79" t="s">
        <v>10</v>
      </c>
      <c r="E308" s="79" t="s">
        <v>72</v>
      </c>
      <c r="F308" s="79" t="s">
        <v>63</v>
      </c>
      <c r="G308" s="79" t="s">
        <v>202</v>
      </c>
      <c r="H308" s="313">
        <f>H309+H310+H311+H312+H313</f>
        <v>0</v>
      </c>
      <c r="I308" s="296"/>
      <c r="J308" s="296" t="e">
        <f t="shared" si="18"/>
        <v>#DIV/0!</v>
      </c>
    </row>
    <row r="309" spans="1:10" ht="12.75" customHeight="1" hidden="1">
      <c r="A309" s="78" t="s">
        <v>203</v>
      </c>
      <c r="B309" s="79" t="s">
        <v>192</v>
      </c>
      <c r="C309" s="79" t="s">
        <v>38</v>
      </c>
      <c r="D309" s="79" t="s">
        <v>10</v>
      </c>
      <c r="E309" s="79" t="s">
        <v>72</v>
      </c>
      <c r="F309" s="79" t="s">
        <v>63</v>
      </c>
      <c r="G309" s="79" t="s">
        <v>204</v>
      </c>
      <c r="H309" s="229"/>
      <c r="I309" s="296"/>
      <c r="J309" s="296" t="e">
        <f t="shared" si="18"/>
        <v>#DIV/0!</v>
      </c>
    </row>
    <row r="310" spans="1:10" ht="12.75" customHeight="1" hidden="1">
      <c r="A310" s="78" t="s">
        <v>205</v>
      </c>
      <c r="B310" s="77" t="s">
        <v>192</v>
      </c>
      <c r="C310" s="79" t="s">
        <v>38</v>
      </c>
      <c r="D310" s="79" t="s">
        <v>10</v>
      </c>
      <c r="E310" s="79" t="s">
        <v>72</v>
      </c>
      <c r="F310" s="79" t="s">
        <v>63</v>
      </c>
      <c r="G310" s="79" t="s">
        <v>206</v>
      </c>
      <c r="H310" s="229"/>
      <c r="I310" s="296"/>
      <c r="J310" s="296" t="e">
        <f t="shared" si="18"/>
        <v>#DIV/0!</v>
      </c>
    </row>
    <row r="311" spans="1:10" ht="12.75" customHeight="1" hidden="1">
      <c r="A311" s="78" t="s">
        <v>207</v>
      </c>
      <c r="B311" s="77" t="s">
        <v>192</v>
      </c>
      <c r="C311" s="79" t="s">
        <v>38</v>
      </c>
      <c r="D311" s="79" t="s">
        <v>10</v>
      </c>
      <c r="E311" s="79" t="s">
        <v>72</v>
      </c>
      <c r="F311" s="79" t="s">
        <v>63</v>
      </c>
      <c r="G311" s="79" t="s">
        <v>252</v>
      </c>
      <c r="H311" s="229"/>
      <c r="I311" s="296"/>
      <c r="J311" s="296" t="e">
        <f t="shared" si="18"/>
        <v>#DIV/0!</v>
      </c>
    </row>
    <row r="312" spans="1:10" ht="12.75" customHeight="1" hidden="1">
      <c r="A312" s="78" t="s">
        <v>209</v>
      </c>
      <c r="B312" s="79" t="s">
        <v>192</v>
      </c>
      <c r="C312" s="79" t="s">
        <v>38</v>
      </c>
      <c r="D312" s="79" t="s">
        <v>10</v>
      </c>
      <c r="E312" s="79" t="s">
        <v>72</v>
      </c>
      <c r="F312" s="79" t="s">
        <v>63</v>
      </c>
      <c r="G312" s="79" t="s">
        <v>210</v>
      </c>
      <c r="H312" s="229"/>
      <c r="I312" s="296"/>
      <c r="J312" s="296" t="e">
        <f t="shared" si="18"/>
        <v>#DIV/0!</v>
      </c>
    </row>
    <row r="313" spans="1:10" ht="12.75" customHeight="1" hidden="1">
      <c r="A313" s="78" t="s">
        <v>211</v>
      </c>
      <c r="B313" s="77" t="s">
        <v>192</v>
      </c>
      <c r="C313" s="79" t="s">
        <v>38</v>
      </c>
      <c r="D313" s="79" t="s">
        <v>10</v>
      </c>
      <c r="E313" s="79" t="s">
        <v>72</v>
      </c>
      <c r="F313" s="79" t="s">
        <v>63</v>
      </c>
      <c r="G313" s="79" t="s">
        <v>212</v>
      </c>
      <c r="H313" s="229"/>
      <c r="I313" s="296"/>
      <c r="J313" s="296" t="e">
        <f t="shared" si="18"/>
        <v>#DIV/0!</v>
      </c>
    </row>
    <row r="314" spans="1:10" ht="12.75" customHeight="1" hidden="1">
      <c r="A314" s="78" t="s">
        <v>213</v>
      </c>
      <c r="B314" s="77" t="s">
        <v>192</v>
      </c>
      <c r="C314" s="79" t="s">
        <v>38</v>
      </c>
      <c r="D314" s="79" t="s">
        <v>10</v>
      </c>
      <c r="E314" s="79" t="s">
        <v>72</v>
      </c>
      <c r="F314" s="79" t="s">
        <v>63</v>
      </c>
      <c r="G314" s="79">
        <v>260</v>
      </c>
      <c r="H314" s="229"/>
      <c r="I314" s="296"/>
      <c r="J314" s="296" t="e">
        <f t="shared" si="18"/>
        <v>#DIV/0!</v>
      </c>
    </row>
    <row r="315" spans="1:10" ht="12.75" customHeight="1" hidden="1">
      <c r="A315" s="138" t="s">
        <v>25</v>
      </c>
      <c r="B315" s="77" t="s">
        <v>192</v>
      </c>
      <c r="C315" s="79" t="s">
        <v>38</v>
      </c>
      <c r="D315" s="79" t="s">
        <v>10</v>
      </c>
      <c r="E315" s="79" t="s">
        <v>72</v>
      </c>
      <c r="F315" s="79" t="s">
        <v>63</v>
      </c>
      <c r="G315" s="79">
        <v>290</v>
      </c>
      <c r="H315" s="229"/>
      <c r="I315" s="296"/>
      <c r="J315" s="296" t="e">
        <f t="shared" si="18"/>
        <v>#DIV/0!</v>
      </c>
    </row>
    <row r="316" spans="1:10" ht="12.75" customHeight="1" hidden="1">
      <c r="A316" s="78" t="s">
        <v>216</v>
      </c>
      <c r="B316" s="79" t="s">
        <v>192</v>
      </c>
      <c r="C316" s="79" t="s">
        <v>38</v>
      </c>
      <c r="D316" s="79" t="s">
        <v>10</v>
      </c>
      <c r="E316" s="79" t="s">
        <v>72</v>
      </c>
      <c r="F316" s="79" t="s">
        <v>63</v>
      </c>
      <c r="G316" s="79" t="s">
        <v>217</v>
      </c>
      <c r="H316" s="313">
        <f>H317+H318</f>
        <v>0</v>
      </c>
      <c r="I316" s="296"/>
      <c r="J316" s="296" t="e">
        <f t="shared" si="18"/>
        <v>#DIV/0!</v>
      </c>
    </row>
    <row r="317" spans="1:10" ht="12.75" customHeight="1" hidden="1">
      <c r="A317" s="78" t="s">
        <v>232</v>
      </c>
      <c r="B317" s="77" t="s">
        <v>192</v>
      </c>
      <c r="C317" s="79" t="s">
        <v>38</v>
      </c>
      <c r="D317" s="79" t="s">
        <v>10</v>
      </c>
      <c r="E317" s="79" t="s">
        <v>72</v>
      </c>
      <c r="F317" s="79" t="s">
        <v>63</v>
      </c>
      <c r="G317" s="79" t="s">
        <v>233</v>
      </c>
      <c r="H317" s="229"/>
      <c r="I317" s="296"/>
      <c r="J317" s="296" t="e">
        <f t="shared" si="18"/>
        <v>#DIV/0!</v>
      </c>
    </row>
    <row r="318" spans="1:10" ht="12.75" customHeight="1" hidden="1">
      <c r="A318" s="78" t="s">
        <v>219</v>
      </c>
      <c r="B318" s="77" t="s">
        <v>192</v>
      </c>
      <c r="C318" s="79" t="s">
        <v>38</v>
      </c>
      <c r="D318" s="79" t="s">
        <v>10</v>
      </c>
      <c r="E318" s="79" t="s">
        <v>72</v>
      </c>
      <c r="F318" s="79" t="s">
        <v>63</v>
      </c>
      <c r="G318" s="79" t="s">
        <v>220</v>
      </c>
      <c r="H318" s="229"/>
      <c r="I318" s="296"/>
      <c r="J318" s="296" t="e">
        <f t="shared" si="18"/>
        <v>#DIV/0!</v>
      </c>
    </row>
    <row r="319" spans="1:10" ht="12.75" customHeight="1" hidden="1">
      <c r="A319" s="78"/>
      <c r="B319" s="79" t="s">
        <v>192</v>
      </c>
      <c r="C319" s="79"/>
      <c r="D319" s="79"/>
      <c r="E319" s="79"/>
      <c r="F319" s="79"/>
      <c r="G319" s="79"/>
      <c r="H319" s="229"/>
      <c r="I319" s="296"/>
      <c r="J319" s="296" t="e">
        <f t="shared" si="18"/>
        <v>#DIV/0!</v>
      </c>
    </row>
    <row r="320" spans="1:10" ht="12.75" customHeight="1" hidden="1">
      <c r="A320" s="78"/>
      <c r="B320" s="77" t="s">
        <v>192</v>
      </c>
      <c r="C320" s="79"/>
      <c r="D320" s="79"/>
      <c r="E320" s="79"/>
      <c r="F320" s="79"/>
      <c r="G320" s="79"/>
      <c r="H320" s="229"/>
      <c r="I320" s="296"/>
      <c r="J320" s="296" t="e">
        <f t="shared" si="18"/>
        <v>#DIV/0!</v>
      </c>
    </row>
    <row r="321" spans="1:10" ht="12.75" customHeight="1" hidden="1">
      <c r="A321" s="78"/>
      <c r="B321" s="77" t="s">
        <v>192</v>
      </c>
      <c r="C321" s="79"/>
      <c r="D321" s="79"/>
      <c r="E321" s="79"/>
      <c r="F321" s="79"/>
      <c r="G321" s="79"/>
      <c r="H321" s="229"/>
      <c r="I321" s="296"/>
      <c r="J321" s="296" t="e">
        <f t="shared" si="18"/>
        <v>#DIV/0!</v>
      </c>
    </row>
    <row r="322" spans="1:10" ht="12.75" customHeight="1" hidden="1">
      <c r="A322" s="78"/>
      <c r="B322" s="77" t="s">
        <v>192</v>
      </c>
      <c r="C322" s="79"/>
      <c r="D322" s="79"/>
      <c r="E322" s="79"/>
      <c r="F322" s="79"/>
      <c r="G322" s="79"/>
      <c r="H322" s="229"/>
      <c r="I322" s="296"/>
      <c r="J322" s="296" t="e">
        <f t="shared" si="18"/>
        <v>#DIV/0!</v>
      </c>
    </row>
    <row r="323" spans="1:10" ht="12.75" customHeight="1" hidden="1">
      <c r="A323" s="78"/>
      <c r="B323" s="79" t="s">
        <v>192</v>
      </c>
      <c r="C323" s="79"/>
      <c r="D323" s="79"/>
      <c r="E323" s="79"/>
      <c r="F323" s="79"/>
      <c r="G323" s="79"/>
      <c r="H323" s="229"/>
      <c r="I323" s="296"/>
      <c r="J323" s="296" t="e">
        <f t="shared" si="18"/>
        <v>#DIV/0!</v>
      </c>
    </row>
    <row r="324" spans="1:10" ht="12.75" customHeight="1" hidden="1">
      <c r="A324" s="78"/>
      <c r="B324" s="77" t="s">
        <v>192</v>
      </c>
      <c r="C324" s="79"/>
      <c r="D324" s="79"/>
      <c r="E324" s="79"/>
      <c r="F324" s="79"/>
      <c r="G324" s="79"/>
      <c r="H324" s="229"/>
      <c r="I324" s="296"/>
      <c r="J324" s="296" t="e">
        <f t="shared" si="18"/>
        <v>#DIV/0!</v>
      </c>
    </row>
    <row r="325" spans="1:10" ht="12.75" customHeight="1" hidden="1">
      <c r="A325" s="78"/>
      <c r="B325" s="77" t="s">
        <v>192</v>
      </c>
      <c r="C325" s="79"/>
      <c r="D325" s="79"/>
      <c r="E325" s="79"/>
      <c r="F325" s="79"/>
      <c r="G325" s="79"/>
      <c r="H325" s="229"/>
      <c r="I325" s="296"/>
      <c r="J325" s="296" t="e">
        <f t="shared" si="18"/>
        <v>#DIV/0!</v>
      </c>
    </row>
    <row r="326" spans="1:10" ht="12.75" customHeight="1">
      <c r="A326" s="105" t="s">
        <v>73</v>
      </c>
      <c r="B326" s="66"/>
      <c r="C326" s="143" t="s">
        <v>74</v>
      </c>
      <c r="D326" s="144"/>
      <c r="E326" s="144"/>
      <c r="F326" s="144"/>
      <c r="G326" s="143"/>
      <c r="H326" s="315">
        <f>H328+H333</f>
        <v>30.4</v>
      </c>
      <c r="I326" s="303">
        <f>I328+I333</f>
        <v>15.80086</v>
      </c>
      <c r="J326" s="296">
        <f t="shared" si="18"/>
        <v>51.97651315789474</v>
      </c>
    </row>
    <row r="327" spans="1:10" ht="12.75" customHeight="1">
      <c r="A327" s="145" t="s">
        <v>268</v>
      </c>
      <c r="B327" s="69"/>
      <c r="C327" s="146" t="s">
        <v>74</v>
      </c>
      <c r="D327" s="146" t="s">
        <v>10</v>
      </c>
      <c r="E327" s="147"/>
      <c r="F327" s="147"/>
      <c r="G327" s="146"/>
      <c r="H327" s="315">
        <f aca="true" t="shared" si="19" ref="H327:I331">H328</f>
        <v>25.4</v>
      </c>
      <c r="I327" s="303">
        <f t="shared" si="19"/>
        <v>15.80086</v>
      </c>
      <c r="J327" s="296">
        <f t="shared" si="18"/>
        <v>62.208110236220485</v>
      </c>
    </row>
    <row r="328" spans="1:10" ht="26.25" customHeight="1">
      <c r="A328" s="80" t="s">
        <v>269</v>
      </c>
      <c r="B328" s="74" t="s">
        <v>192</v>
      </c>
      <c r="C328" s="81" t="s">
        <v>74</v>
      </c>
      <c r="D328" s="81" t="s">
        <v>10</v>
      </c>
      <c r="E328" s="121">
        <v>4910100</v>
      </c>
      <c r="F328" s="81"/>
      <c r="G328" s="81"/>
      <c r="H328" s="315">
        <f t="shared" si="19"/>
        <v>25.4</v>
      </c>
      <c r="I328" s="303">
        <f t="shared" si="19"/>
        <v>15.80086</v>
      </c>
      <c r="J328" s="296">
        <f t="shared" si="18"/>
        <v>62.208110236220485</v>
      </c>
    </row>
    <row r="329" spans="1:10" ht="12.75" customHeight="1">
      <c r="A329" s="82" t="s">
        <v>75</v>
      </c>
      <c r="B329" s="77" t="s">
        <v>192</v>
      </c>
      <c r="C329" s="83" t="s">
        <v>74</v>
      </c>
      <c r="D329" s="83" t="s">
        <v>10</v>
      </c>
      <c r="E329" s="123">
        <v>4910100</v>
      </c>
      <c r="F329" s="83" t="s">
        <v>76</v>
      </c>
      <c r="G329" s="83"/>
      <c r="H329" s="316">
        <f t="shared" si="19"/>
        <v>25.4</v>
      </c>
      <c r="I329" s="304">
        <f t="shared" si="19"/>
        <v>15.80086</v>
      </c>
      <c r="J329" s="296">
        <f t="shared" si="18"/>
        <v>62.208110236220485</v>
      </c>
    </row>
    <row r="330" spans="1:10" ht="12.75" customHeight="1" hidden="1">
      <c r="A330" s="82" t="s">
        <v>221</v>
      </c>
      <c r="B330" s="77" t="s">
        <v>192</v>
      </c>
      <c r="C330" s="83" t="s">
        <v>74</v>
      </c>
      <c r="D330" s="83" t="s">
        <v>10</v>
      </c>
      <c r="E330" s="123">
        <v>4910100</v>
      </c>
      <c r="F330" s="83" t="s">
        <v>76</v>
      </c>
      <c r="G330" s="124">
        <v>200</v>
      </c>
      <c r="H330" s="316">
        <f t="shared" si="19"/>
        <v>25.4</v>
      </c>
      <c r="I330" s="304">
        <f t="shared" si="19"/>
        <v>15.80086</v>
      </c>
      <c r="J330" s="296">
        <f t="shared" si="18"/>
        <v>62.208110236220485</v>
      </c>
    </row>
    <row r="331" spans="1:10" ht="12.75" customHeight="1">
      <c r="A331" s="82" t="s">
        <v>213</v>
      </c>
      <c r="B331" s="79" t="s">
        <v>192</v>
      </c>
      <c r="C331" s="148" t="s">
        <v>74</v>
      </c>
      <c r="D331" s="148" t="s">
        <v>10</v>
      </c>
      <c r="E331" s="149">
        <v>4910100</v>
      </c>
      <c r="F331" s="148" t="s">
        <v>76</v>
      </c>
      <c r="G331" s="150">
        <v>260</v>
      </c>
      <c r="H331" s="316">
        <f t="shared" si="19"/>
        <v>25.4</v>
      </c>
      <c r="I331" s="304">
        <f t="shared" si="19"/>
        <v>15.80086</v>
      </c>
      <c r="J331" s="296">
        <f aca="true" t="shared" si="20" ref="J331:J337">I331/H331*100</f>
        <v>62.208110236220485</v>
      </c>
    </row>
    <row r="332" spans="1:10" ht="12.75" customHeight="1">
      <c r="A332" s="82" t="s">
        <v>270</v>
      </c>
      <c r="B332" s="77" t="s">
        <v>192</v>
      </c>
      <c r="C332" s="83" t="s">
        <v>74</v>
      </c>
      <c r="D332" s="83" t="s">
        <v>10</v>
      </c>
      <c r="E332" s="123">
        <v>4910100</v>
      </c>
      <c r="F332" s="83" t="s">
        <v>76</v>
      </c>
      <c r="G332" s="124">
        <v>263</v>
      </c>
      <c r="H332" s="316">
        <f>20.4+5</f>
        <v>25.4</v>
      </c>
      <c r="I332" s="296">
        <v>15.80086</v>
      </c>
      <c r="J332" s="296">
        <f t="shared" si="20"/>
        <v>62.208110236220485</v>
      </c>
    </row>
    <row r="333" spans="1:10" ht="12.75" customHeight="1">
      <c r="A333" s="68" t="s">
        <v>77</v>
      </c>
      <c r="B333" s="69"/>
      <c r="C333" s="99" t="s">
        <v>74</v>
      </c>
      <c r="D333" s="99" t="s">
        <v>28</v>
      </c>
      <c r="E333" s="151"/>
      <c r="F333" s="99"/>
      <c r="G333" s="152"/>
      <c r="H333" s="315">
        <f>H341+H334</f>
        <v>5</v>
      </c>
      <c r="I333" s="303">
        <f>I341+I334</f>
        <v>0</v>
      </c>
      <c r="J333" s="296">
        <f t="shared" si="20"/>
        <v>0</v>
      </c>
    </row>
    <row r="334" spans="1:10" ht="13.5">
      <c r="A334" s="80" t="s">
        <v>271</v>
      </c>
      <c r="B334" s="74" t="s">
        <v>192</v>
      </c>
      <c r="C334" s="81" t="s">
        <v>74</v>
      </c>
      <c r="D334" s="81" t="s">
        <v>28</v>
      </c>
      <c r="E334" s="121">
        <v>5058600</v>
      </c>
      <c r="F334" s="81"/>
      <c r="G334" s="153"/>
      <c r="H334" s="315">
        <f aca="true" t="shared" si="21" ref="H334:I336">H335</f>
        <v>5</v>
      </c>
      <c r="I334" s="303">
        <f t="shared" si="21"/>
        <v>0</v>
      </c>
      <c r="J334" s="296">
        <f t="shared" si="20"/>
        <v>0</v>
      </c>
    </row>
    <row r="335" spans="1:10" ht="12.75" customHeight="1">
      <c r="A335" s="82" t="s">
        <v>75</v>
      </c>
      <c r="B335" s="77" t="s">
        <v>192</v>
      </c>
      <c r="C335" s="83" t="s">
        <v>74</v>
      </c>
      <c r="D335" s="83" t="s">
        <v>28</v>
      </c>
      <c r="E335" s="123">
        <v>5058600</v>
      </c>
      <c r="F335" s="83" t="s">
        <v>76</v>
      </c>
      <c r="G335" s="124"/>
      <c r="H335" s="316">
        <f t="shared" si="21"/>
        <v>5</v>
      </c>
      <c r="I335" s="304">
        <f t="shared" si="21"/>
        <v>0</v>
      </c>
      <c r="J335" s="296">
        <f t="shared" si="20"/>
        <v>0</v>
      </c>
    </row>
    <row r="336" spans="1:10" ht="12.75" customHeight="1">
      <c r="A336" s="82" t="s">
        <v>213</v>
      </c>
      <c r="B336" s="77" t="s">
        <v>192</v>
      </c>
      <c r="C336" s="83" t="s">
        <v>74</v>
      </c>
      <c r="D336" s="83" t="s">
        <v>28</v>
      </c>
      <c r="E336" s="123">
        <v>5058600</v>
      </c>
      <c r="F336" s="83" t="s">
        <v>76</v>
      </c>
      <c r="G336" s="124">
        <v>260</v>
      </c>
      <c r="H336" s="316">
        <f t="shared" si="21"/>
        <v>5</v>
      </c>
      <c r="I336" s="304">
        <f t="shared" si="21"/>
        <v>0</v>
      </c>
      <c r="J336" s="296">
        <f t="shared" si="20"/>
        <v>0</v>
      </c>
    </row>
    <row r="337" spans="1:10" ht="12.75" customHeight="1">
      <c r="A337" s="116" t="s">
        <v>272</v>
      </c>
      <c r="B337" s="77" t="s">
        <v>192</v>
      </c>
      <c r="C337" s="83" t="s">
        <v>74</v>
      </c>
      <c r="D337" s="83" t="s">
        <v>28</v>
      </c>
      <c r="E337" s="123">
        <v>5058600</v>
      </c>
      <c r="F337" s="83" t="s">
        <v>76</v>
      </c>
      <c r="G337" s="124">
        <v>262</v>
      </c>
      <c r="H337" s="316">
        <f>10-5</f>
        <v>5</v>
      </c>
      <c r="I337" s="296">
        <v>0</v>
      </c>
      <c r="J337" s="296">
        <f t="shared" si="20"/>
        <v>0</v>
      </c>
    </row>
    <row r="338" spans="1:10" ht="27" hidden="1">
      <c r="A338" s="176" t="s">
        <v>283</v>
      </c>
      <c r="B338" s="74" t="s">
        <v>192</v>
      </c>
      <c r="C338" s="81" t="s">
        <v>74</v>
      </c>
      <c r="D338" s="81" t="s">
        <v>28</v>
      </c>
      <c r="E338" s="121">
        <v>5054877</v>
      </c>
      <c r="F338" s="81"/>
      <c r="G338" s="153"/>
      <c r="H338" s="317">
        <f>H339</f>
        <v>0</v>
      </c>
      <c r="I338" s="202"/>
      <c r="J338" s="75"/>
    </row>
    <row r="339" spans="1:10" ht="12.75" customHeight="1" hidden="1">
      <c r="A339" s="82" t="s">
        <v>75</v>
      </c>
      <c r="B339" s="79" t="s">
        <v>192</v>
      </c>
      <c r="C339" s="83" t="s">
        <v>74</v>
      </c>
      <c r="D339" s="83" t="s">
        <v>28</v>
      </c>
      <c r="E339" s="123">
        <v>5054877</v>
      </c>
      <c r="F339" s="83" t="s">
        <v>76</v>
      </c>
      <c r="G339" s="124"/>
      <c r="H339" s="316">
        <f>H340</f>
        <v>0</v>
      </c>
      <c r="I339" s="202"/>
      <c r="J339" s="52"/>
    </row>
    <row r="340" spans="1:10" ht="12.75" customHeight="1" hidden="1">
      <c r="A340" s="82" t="s">
        <v>48</v>
      </c>
      <c r="B340" s="77" t="s">
        <v>192</v>
      </c>
      <c r="C340" s="83" t="s">
        <v>74</v>
      </c>
      <c r="D340" s="83" t="s">
        <v>28</v>
      </c>
      <c r="E340" s="123">
        <v>5058999</v>
      </c>
      <c r="F340" s="83" t="s">
        <v>76</v>
      </c>
      <c r="G340" s="124">
        <v>200</v>
      </c>
      <c r="H340" s="316">
        <f>H341</f>
        <v>0</v>
      </c>
      <c r="I340" s="202"/>
      <c r="J340" s="52"/>
    </row>
    <row r="341" spans="1:10" ht="13.5" customHeight="1" hidden="1">
      <c r="A341" s="82" t="s">
        <v>213</v>
      </c>
      <c r="B341" s="77" t="s">
        <v>192</v>
      </c>
      <c r="C341" s="83" t="s">
        <v>74</v>
      </c>
      <c r="D341" s="83" t="s">
        <v>28</v>
      </c>
      <c r="E341" s="123">
        <v>5054877</v>
      </c>
      <c r="F341" s="83" t="s">
        <v>76</v>
      </c>
      <c r="G341" s="124">
        <v>260</v>
      </c>
      <c r="H341" s="316">
        <f>H342</f>
        <v>0</v>
      </c>
      <c r="I341" s="202"/>
      <c r="J341" s="52"/>
    </row>
    <row r="342" spans="1:10" ht="13.5" customHeight="1" hidden="1">
      <c r="A342" s="116" t="s">
        <v>272</v>
      </c>
      <c r="B342" s="77" t="s">
        <v>192</v>
      </c>
      <c r="C342" s="83" t="s">
        <v>74</v>
      </c>
      <c r="D342" s="83" t="s">
        <v>28</v>
      </c>
      <c r="E342" s="123">
        <v>5054877</v>
      </c>
      <c r="F342" s="83" t="s">
        <v>76</v>
      </c>
      <c r="G342" s="124">
        <v>262</v>
      </c>
      <c r="H342" s="316"/>
      <c r="I342" s="202"/>
      <c r="J342" s="52"/>
    </row>
  </sheetData>
  <sheetProtection/>
  <mergeCells count="6">
    <mergeCell ref="A7:H7"/>
    <mergeCell ref="A2:H2"/>
    <mergeCell ref="A3:H3"/>
    <mergeCell ref="A4:H4"/>
    <mergeCell ref="A1:H1"/>
    <mergeCell ref="A5:H5"/>
  </mergeCells>
  <conditionalFormatting sqref="HH301:HO301 P301:W301 AJ301:AQ301 BD301:BK301 BX301:CE301 CR301:CY301 DL301:DS301 EF301:EM301 EZ301:FG301 FT301:GA301 GN301:GU301 A230:A240 A243:A256 A259:A266 A268:A278 A281:A295 A297:A299 A301:A314 A316:A325 C230:G266 C268:G299 C301:G325 A165:G165 B181:G181 B173:G173 A167:A177 A179:A181 A183:A228 A155:A163 B159:G163 P47:W47 P62:W62 P67:W67 P77:W77 P98:W98 AJ47:AQ47 AJ62:AQ62 AJ67:AQ67 AJ77:AQ77 AJ98:AQ98 BD47:BK47 BD62:BK62 BD67:BK67 BD77:BK77 BD98:BK98 BX47:CE47 BX62:CE62 BX67:CE67 BX77:CE77 BX98:CE98 CR47:CY47 CR62:CY62 CR67:CY67 CR77:CY77 CR98:CY98 DL47:DS47 DL62:DS62 DL67:DS67 DL77:DS77 DL98:DS98 EF47:EM47 EF62:EM62 EF67:EM67 EF77:EM77 EF98:EM98 EZ47:FG47 EZ62:FG62 EZ67:FG67 EZ77:FG77 EZ98:FG98 FT47:GA47 FT62:GA62 FT67:GA67 FT77:GA77 FT98:GA98 GN47:GU47 GN62:GU62 GN67:GU67 GN77:GU77 GN98:GU98 HH47:HO47 HH62:HO62 HH67:HO67 HH77:HO77 HH98:HO98 A18:G52 A54:G56 A61:G65 A67:A74 A77:G77 A98:G98 B53:G56 C67:G75 B66:B88 C90:G107 A132:A152 B127:G148 A95:F95 A109:A130 B90:B342 A90:A96 A83:A84 A86:A88 C78:G88 C109:G228">
    <cfRule type="expression" priority="43" dxfId="0" stopIfTrue="1">
      <formula>NA()</formula>
    </cfRule>
    <cfRule type="expression" priority="44" dxfId="3" stopIfTrue="1">
      <formula>"#REF!&lt;&gt;"""""</formula>
    </cfRule>
    <cfRule type="expression" priority="45" dxfId="2" stopIfTrue="1">
      <formula>NA()</formula>
    </cfRule>
  </conditionalFormatting>
  <conditionalFormatting sqref="A229 A241:A242 A257:A258 A267 A279:A280 A296 A300 A315 C300:H300 C267:H267 C229:H229 A153 A166 A173 A155:A164 A123:A126 A66 A75:A76 A78 A80:A82 A97 A99:A108 G10:G17 A10:E17 C66:H66 F11:H17 A128:A148 I11:I16 C76:I76 C108:I108">
    <cfRule type="expression" priority="46" dxfId="0" stopIfTrue="1">
      <formula>NA()</formula>
    </cfRule>
    <cfRule type="expression" priority="47" dxfId="3" stopIfTrue="1">
      <formula>NA()</formula>
    </cfRule>
  </conditionalFormatting>
  <conditionalFormatting sqref="A12:A17">
    <cfRule type="expression" priority="19" dxfId="0" stopIfTrue="1">
      <formula>$E12=""</formula>
    </cfRule>
    <cfRule type="expression" priority="20" dxfId="3" stopIfTrue="1">
      <formula>#REF!&lt;&gt;""</formula>
    </cfRule>
    <cfRule type="expression" priority="21" dxfId="2" stopIfTrue="1">
      <formula>AND($F12="",$E12&lt;&gt;"")</formula>
    </cfRule>
  </conditionalFormatting>
  <conditionalFormatting sqref="E13:G17">
    <cfRule type="expression" priority="16" dxfId="0" stopIfTrue="1">
      <formula>$E13=""</formula>
    </cfRule>
    <cfRule type="expression" priority="17" dxfId="3" stopIfTrue="1">
      <formula>#REF!&lt;&gt;""</formula>
    </cfRule>
    <cfRule type="expression" priority="18" dxfId="2" stopIfTrue="1">
      <formula>AND($F13="",$E13&lt;&gt;"")</formula>
    </cfRule>
  </conditionalFormatting>
  <conditionalFormatting sqref="A57:A60 B59:G60 C57:G60">
    <cfRule type="expression" priority="433" dxfId="0" stopIfTrue="1">
      <formula>$E57=""</formula>
    </cfRule>
    <cfRule type="expression" priority="434" dxfId="3" stopIfTrue="1">
      <formula>AND($F57="",$E57&lt;&gt;"")</formula>
    </cfRule>
    <cfRule type="expression" priority="435" dxfId="2" stopIfTrue="1">
      <formula>#REF!&lt;&gt;""</formula>
    </cfRule>
  </conditionalFormatting>
  <conditionalFormatting sqref="B57:B58">
    <cfRule type="expression" priority="442" dxfId="0" stopIfTrue="1">
      <formula>$E57=""</formula>
    </cfRule>
    <cfRule type="expression" priority="443" dxfId="3" stopIfTrue="1">
      <formula>#REF!&lt;&gt;""</formula>
    </cfRule>
    <cfRule type="expression" priority="444" dxfId="2" stopIfTrue="1">
      <formula>AND($F57="",$E57&lt;&gt;"")</formula>
    </cfRule>
  </conditionalFormatting>
  <conditionalFormatting sqref="A178">
    <cfRule type="expression" priority="1" dxfId="0" stopIfTrue="1">
      <formula>NA()</formula>
    </cfRule>
    <cfRule type="expression" priority="2" dxfId="3" stopIfTrue="1">
      <formula>"#REF!&lt;&gt;"""""</formula>
    </cfRule>
    <cfRule type="expression" priority="3" dxfId="2" stopIfTrue="1">
      <formula>NA()</formula>
    </cfRule>
  </conditionalFormatting>
  <printOptions/>
  <pageMargins left="0.984251968503937" right="0.1968503937007874" top="0.3937007874015748" bottom="0.1968503937007874" header="0" footer="0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7109375" style="177" customWidth="1"/>
    <col min="2" max="2" width="25.8515625" style="177" customWidth="1"/>
    <col min="3" max="3" width="60.8515625" style="177" customWidth="1"/>
    <col min="4" max="4" width="0" style="177" hidden="1" customWidth="1"/>
    <col min="5" max="16384" width="9.140625" style="177" customWidth="1"/>
  </cols>
  <sheetData>
    <row r="1" ht="15.75">
      <c r="C1" s="178" t="s">
        <v>287</v>
      </c>
    </row>
    <row r="2" ht="15.75">
      <c r="C2" s="179" t="s">
        <v>288</v>
      </c>
    </row>
    <row r="3" ht="15.75">
      <c r="C3" s="179" t="s">
        <v>289</v>
      </c>
    </row>
    <row r="4" ht="15.75">
      <c r="C4" s="179" t="s">
        <v>328</v>
      </c>
    </row>
    <row r="5" ht="15.75">
      <c r="C5" s="200" t="s">
        <v>355</v>
      </c>
    </row>
    <row r="6" ht="12.75">
      <c r="C6" s="180"/>
    </row>
    <row r="7" spans="1:3" ht="57.75" customHeight="1">
      <c r="A7" s="332" t="s">
        <v>329</v>
      </c>
      <c r="B7" s="332"/>
      <c r="C7" s="332"/>
    </row>
    <row r="8" spans="1:4" ht="12.75">
      <c r="A8" s="181"/>
      <c r="B8" s="182"/>
      <c r="C8" s="183"/>
      <c r="D8" s="177" t="s">
        <v>290</v>
      </c>
    </row>
    <row r="9" spans="1:4" ht="18.75" customHeight="1">
      <c r="A9" s="333" t="s">
        <v>291</v>
      </c>
      <c r="B9" s="333"/>
      <c r="C9" s="334" t="s">
        <v>292</v>
      </c>
      <c r="D9" s="186"/>
    </row>
    <row r="10" spans="1:4" ht="31.5">
      <c r="A10" s="188" t="s">
        <v>293</v>
      </c>
      <c r="B10" s="188" t="s">
        <v>294</v>
      </c>
      <c r="C10" s="334"/>
      <c r="D10" s="186" t="s">
        <v>7</v>
      </c>
    </row>
    <row r="11" spans="1:4" ht="15.75">
      <c r="A11" s="188">
        <v>1</v>
      </c>
      <c r="B11" s="188">
        <v>2</v>
      </c>
      <c r="C11" s="189">
        <v>3</v>
      </c>
      <c r="D11" s="186"/>
    </row>
    <row r="12" spans="1:4" ht="52.5" customHeight="1">
      <c r="A12" s="190">
        <v>945</v>
      </c>
      <c r="B12" s="335" t="s">
        <v>330</v>
      </c>
      <c r="C12" s="335"/>
      <c r="D12" s="186"/>
    </row>
    <row r="13" spans="1:4" s="184" customFormat="1" ht="78.75">
      <c r="A13" s="190">
        <v>945</v>
      </c>
      <c r="B13" s="191" t="s">
        <v>295</v>
      </c>
      <c r="C13" s="192" t="s">
        <v>331</v>
      </c>
      <c r="D13" s="187"/>
    </row>
    <row r="14" spans="1:4" s="184" customFormat="1" ht="63">
      <c r="A14" s="190">
        <v>945</v>
      </c>
      <c r="B14" s="191" t="s">
        <v>296</v>
      </c>
      <c r="C14" s="192" t="s">
        <v>332</v>
      </c>
      <c r="D14" s="187"/>
    </row>
    <row r="15" spans="1:4" s="184" customFormat="1" ht="31.5">
      <c r="A15" s="190">
        <v>945</v>
      </c>
      <c r="B15" s="191" t="s">
        <v>333</v>
      </c>
      <c r="C15" s="192" t="s">
        <v>334</v>
      </c>
      <c r="D15" s="187"/>
    </row>
    <row r="16" spans="1:4" s="184" customFormat="1" ht="94.5">
      <c r="A16" s="190">
        <v>945</v>
      </c>
      <c r="B16" s="191" t="s">
        <v>335</v>
      </c>
      <c r="C16" s="194" t="s">
        <v>336</v>
      </c>
      <c r="D16" s="187"/>
    </row>
    <row r="17" spans="1:4" s="184" customFormat="1" ht="94.5">
      <c r="A17" s="190">
        <v>945</v>
      </c>
      <c r="B17" s="191" t="s">
        <v>337</v>
      </c>
      <c r="C17" s="194" t="s">
        <v>338</v>
      </c>
      <c r="D17" s="185"/>
    </row>
    <row r="18" spans="1:4" s="184" customFormat="1" ht="29.25" customHeight="1">
      <c r="A18" s="190">
        <v>945</v>
      </c>
      <c r="B18" s="191" t="s">
        <v>339</v>
      </c>
      <c r="C18" s="194" t="s">
        <v>340</v>
      </c>
      <c r="D18" s="187"/>
    </row>
    <row r="19" spans="1:4" s="184" customFormat="1" ht="94.5">
      <c r="A19" s="190">
        <v>945</v>
      </c>
      <c r="B19" s="191" t="s">
        <v>341</v>
      </c>
      <c r="C19" s="194" t="s">
        <v>342</v>
      </c>
      <c r="D19" s="187"/>
    </row>
    <row r="20" spans="1:4" s="184" customFormat="1" ht="47.25">
      <c r="A20" s="190">
        <v>945</v>
      </c>
      <c r="B20" s="191" t="s">
        <v>297</v>
      </c>
      <c r="C20" s="192" t="s">
        <v>343</v>
      </c>
      <c r="D20" s="187"/>
    </row>
    <row r="21" spans="1:4" s="184" customFormat="1" ht="47.25">
      <c r="A21" s="190">
        <v>945</v>
      </c>
      <c r="B21" s="191" t="s">
        <v>319</v>
      </c>
      <c r="C21" s="195" t="s">
        <v>344</v>
      </c>
      <c r="D21" s="187"/>
    </row>
    <row r="22" spans="1:4" s="184" customFormat="1" ht="63">
      <c r="A22" s="190">
        <v>945</v>
      </c>
      <c r="B22" s="191" t="s">
        <v>345</v>
      </c>
      <c r="C22" s="192" t="s">
        <v>346</v>
      </c>
      <c r="D22" s="187"/>
    </row>
    <row r="23" spans="1:4" s="184" customFormat="1" ht="31.5">
      <c r="A23" s="190">
        <v>945</v>
      </c>
      <c r="B23" s="196" t="s">
        <v>320</v>
      </c>
      <c r="C23" s="192" t="s">
        <v>321</v>
      </c>
      <c r="D23" s="187"/>
    </row>
    <row r="24" spans="1:4" s="184" customFormat="1" ht="15.75">
      <c r="A24" s="190">
        <v>945</v>
      </c>
      <c r="B24" s="196" t="s">
        <v>322</v>
      </c>
      <c r="C24" s="192" t="s">
        <v>323</v>
      </c>
      <c r="D24" s="187"/>
    </row>
    <row r="25" spans="1:4" s="184" customFormat="1" ht="31.5">
      <c r="A25" s="190">
        <v>945</v>
      </c>
      <c r="B25" s="191" t="s">
        <v>324</v>
      </c>
      <c r="C25" s="192" t="s">
        <v>325</v>
      </c>
      <c r="D25" s="187"/>
    </row>
    <row r="26" spans="1:4" s="184" customFormat="1" ht="15.75">
      <c r="A26" s="190">
        <v>945</v>
      </c>
      <c r="B26" s="191" t="s">
        <v>326</v>
      </c>
      <c r="C26" s="192" t="s">
        <v>327</v>
      </c>
      <c r="D26" s="187"/>
    </row>
    <row r="27" spans="1:4" s="184" customFormat="1" ht="47.25">
      <c r="A27" s="190">
        <v>945</v>
      </c>
      <c r="B27" s="191" t="s">
        <v>298</v>
      </c>
      <c r="C27" s="192" t="s">
        <v>154</v>
      </c>
      <c r="D27" s="187"/>
    </row>
    <row r="28" spans="1:4" s="184" customFormat="1" ht="47.25">
      <c r="A28" s="190">
        <v>945</v>
      </c>
      <c r="B28" s="191" t="s">
        <v>299</v>
      </c>
      <c r="C28" s="192" t="s">
        <v>347</v>
      </c>
      <c r="D28" s="187"/>
    </row>
    <row r="29" spans="1:4" s="184" customFormat="1" ht="47.25">
      <c r="A29" s="190">
        <v>945</v>
      </c>
      <c r="B29" s="191" t="s">
        <v>300</v>
      </c>
      <c r="C29" s="192" t="s">
        <v>301</v>
      </c>
      <c r="D29" s="187"/>
    </row>
    <row r="30" spans="1:4" s="184" customFormat="1" ht="47.25">
      <c r="A30" s="190">
        <v>945</v>
      </c>
      <c r="B30" s="191" t="s">
        <v>302</v>
      </c>
      <c r="C30" s="192" t="s">
        <v>348</v>
      </c>
      <c r="D30" s="187"/>
    </row>
    <row r="31" spans="1:4" s="184" customFormat="1" ht="78.75">
      <c r="A31" s="190">
        <v>945</v>
      </c>
      <c r="B31" s="191" t="s">
        <v>303</v>
      </c>
      <c r="C31" s="192" t="s">
        <v>349</v>
      </c>
      <c r="D31" s="187"/>
    </row>
    <row r="32" spans="1:4" s="184" customFormat="1" ht="47.25">
      <c r="A32" s="190">
        <v>945</v>
      </c>
      <c r="B32" s="189" t="s">
        <v>304</v>
      </c>
      <c r="C32" s="192" t="s">
        <v>158</v>
      </c>
      <c r="D32" s="187"/>
    </row>
    <row r="33" spans="1:4" s="184" customFormat="1" ht="31.5">
      <c r="A33" s="190">
        <v>945</v>
      </c>
      <c r="B33" s="189" t="s">
        <v>305</v>
      </c>
      <c r="C33" s="192" t="s">
        <v>306</v>
      </c>
      <c r="D33" s="187"/>
    </row>
    <row r="34" spans="1:3" ht="47.25">
      <c r="A34" s="190">
        <v>945</v>
      </c>
      <c r="B34" s="189" t="s">
        <v>307</v>
      </c>
      <c r="C34" s="192" t="s">
        <v>308</v>
      </c>
    </row>
    <row r="35" spans="1:3" ht="31.5">
      <c r="A35" s="190">
        <v>945</v>
      </c>
      <c r="B35" s="197" t="s">
        <v>309</v>
      </c>
      <c r="C35" s="193" t="s">
        <v>310</v>
      </c>
    </row>
    <row r="36" spans="1:4" ht="20.25">
      <c r="A36" s="190">
        <v>945</v>
      </c>
      <c r="B36" s="189" t="s">
        <v>311</v>
      </c>
      <c r="C36" s="192" t="s">
        <v>312</v>
      </c>
      <c r="D36" s="185"/>
    </row>
    <row r="37" spans="1:4" ht="63">
      <c r="A37" s="190">
        <v>945</v>
      </c>
      <c r="B37" s="189" t="s">
        <v>313</v>
      </c>
      <c r="C37" s="192" t="s">
        <v>314</v>
      </c>
      <c r="D37" s="185"/>
    </row>
    <row r="38" spans="1:3" ht="15.75">
      <c r="A38" s="190">
        <v>945</v>
      </c>
      <c r="B38" s="189" t="s">
        <v>317</v>
      </c>
      <c r="C38" s="192" t="s">
        <v>318</v>
      </c>
    </row>
    <row r="39" spans="1:4" ht="94.5">
      <c r="A39" s="190">
        <v>945</v>
      </c>
      <c r="B39" s="189" t="s">
        <v>315</v>
      </c>
      <c r="C39" s="194" t="s">
        <v>316</v>
      </c>
      <c r="D39" s="185"/>
    </row>
    <row r="40" spans="1:3" ht="31.5">
      <c r="A40" s="190">
        <v>945</v>
      </c>
      <c r="B40" s="189" t="s">
        <v>350</v>
      </c>
      <c r="C40" s="192" t="s">
        <v>351</v>
      </c>
    </row>
    <row r="41" spans="1:3" ht="47.25">
      <c r="A41" s="190">
        <v>945</v>
      </c>
      <c r="B41" s="189" t="s">
        <v>352</v>
      </c>
      <c r="C41" s="192" t="s">
        <v>353</v>
      </c>
    </row>
    <row r="42" spans="1:4" s="184" customFormat="1" ht="47.25">
      <c r="A42" s="190">
        <v>945</v>
      </c>
      <c r="B42" s="198" t="s">
        <v>354</v>
      </c>
      <c r="C42" s="199" t="s">
        <v>138</v>
      </c>
      <c r="D42" s="187"/>
    </row>
  </sheetData>
  <sheetProtection/>
  <mergeCells count="4">
    <mergeCell ref="A7:C7"/>
    <mergeCell ref="A9:B9"/>
    <mergeCell ref="C9:C10"/>
    <mergeCell ref="B12:C12"/>
  </mergeCells>
  <printOptions/>
  <pageMargins left="1.1811023622047245" right="0.1968503937007874" top="0.3937007874015748" bottom="0.1968503937007874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6.7109375" style="240" customWidth="1"/>
    <col min="2" max="2" width="25.8515625" style="177" customWidth="1"/>
    <col min="3" max="3" width="60.8515625" style="177" customWidth="1"/>
    <col min="4" max="4" width="0" style="177" hidden="1" customWidth="1"/>
    <col min="5" max="16384" width="9.140625" style="177" customWidth="1"/>
  </cols>
  <sheetData>
    <row r="1" ht="15.75">
      <c r="C1" s="178" t="s">
        <v>287</v>
      </c>
    </row>
    <row r="2" ht="15.75">
      <c r="C2" s="179" t="s">
        <v>288</v>
      </c>
    </row>
    <row r="3" ht="15.75">
      <c r="C3" s="179" t="s">
        <v>289</v>
      </c>
    </row>
    <row r="4" ht="15.75">
      <c r="C4" s="8" t="s">
        <v>384</v>
      </c>
    </row>
    <row r="5" ht="15.75">
      <c r="C5" s="178"/>
    </row>
    <row r="6" ht="12.75">
      <c r="C6" s="180"/>
    </row>
    <row r="7" spans="1:3" ht="57.75" customHeight="1">
      <c r="A7" s="332" t="s">
        <v>329</v>
      </c>
      <c r="B7" s="332"/>
      <c r="C7" s="332"/>
    </row>
    <row r="8" spans="1:4" ht="12.75">
      <c r="A8" s="241"/>
      <c r="B8" s="182"/>
      <c r="C8" s="183"/>
      <c r="D8" s="177" t="s">
        <v>290</v>
      </c>
    </row>
    <row r="9" spans="1:4" ht="18.75" customHeight="1">
      <c r="A9" s="336" t="s">
        <v>291</v>
      </c>
      <c r="B9" s="337"/>
      <c r="C9" s="338" t="s">
        <v>292</v>
      </c>
      <c r="D9" s="186"/>
    </row>
    <row r="10" spans="1:4" ht="31.5">
      <c r="A10" s="188" t="s">
        <v>293</v>
      </c>
      <c r="B10" s="189" t="s">
        <v>294</v>
      </c>
      <c r="C10" s="339"/>
      <c r="D10" s="186" t="s">
        <v>7</v>
      </c>
    </row>
    <row r="11" spans="1:4" ht="15.75">
      <c r="A11" s="188">
        <v>1</v>
      </c>
      <c r="B11" s="189">
        <v>2</v>
      </c>
      <c r="C11" s="189">
        <v>3</v>
      </c>
      <c r="D11" s="186"/>
    </row>
    <row r="12" spans="1:4" ht="52.5" customHeight="1">
      <c r="A12" s="190">
        <v>945</v>
      </c>
      <c r="B12" s="340" t="s">
        <v>330</v>
      </c>
      <c r="C12" s="341"/>
      <c r="D12" s="186"/>
    </row>
    <row r="13" spans="1:4" s="184" customFormat="1" ht="78.75">
      <c r="A13" s="190">
        <v>945</v>
      </c>
      <c r="B13" s="191" t="s">
        <v>295</v>
      </c>
      <c r="C13" s="192" t="s">
        <v>331</v>
      </c>
      <c r="D13" s="187"/>
    </row>
    <row r="14" spans="1:4" s="184" customFormat="1" ht="63">
      <c r="A14" s="190">
        <v>945</v>
      </c>
      <c r="B14" s="191" t="s">
        <v>296</v>
      </c>
      <c r="C14" s="192" t="s">
        <v>332</v>
      </c>
      <c r="D14" s="187"/>
    </row>
    <row r="15" spans="1:4" s="184" customFormat="1" ht="47.25">
      <c r="A15" s="190">
        <v>945</v>
      </c>
      <c r="B15" s="191" t="s">
        <v>373</v>
      </c>
      <c r="C15" s="192" t="s">
        <v>374</v>
      </c>
      <c r="D15" s="187"/>
    </row>
    <row r="16" spans="1:4" s="184" customFormat="1" ht="94.5">
      <c r="A16" s="190">
        <v>945</v>
      </c>
      <c r="B16" s="191" t="s">
        <v>375</v>
      </c>
      <c r="C16" s="192" t="s">
        <v>336</v>
      </c>
      <c r="D16" s="187"/>
    </row>
    <row r="17" spans="1:4" s="184" customFormat="1" ht="94.5">
      <c r="A17" s="190">
        <v>945</v>
      </c>
      <c r="B17" s="191" t="s">
        <v>376</v>
      </c>
      <c r="C17" s="192" t="s">
        <v>338</v>
      </c>
      <c r="D17" s="185"/>
    </row>
    <row r="18" spans="1:4" s="184" customFormat="1" ht="94.5">
      <c r="A18" s="190">
        <v>945</v>
      </c>
      <c r="B18" s="191" t="s">
        <v>379</v>
      </c>
      <c r="C18" s="194" t="s">
        <v>342</v>
      </c>
      <c r="D18" s="187"/>
    </row>
    <row r="19" spans="1:4" s="184" customFormat="1" ht="94.5">
      <c r="A19" s="190">
        <v>945</v>
      </c>
      <c r="B19" s="191" t="s">
        <v>380</v>
      </c>
      <c r="C19" s="194" t="s">
        <v>340</v>
      </c>
      <c r="D19" s="187"/>
    </row>
    <row r="20" spans="1:4" s="184" customFormat="1" ht="31.5">
      <c r="A20" s="190">
        <v>945</v>
      </c>
      <c r="B20" s="191" t="s">
        <v>297</v>
      </c>
      <c r="C20" s="192" t="s">
        <v>377</v>
      </c>
      <c r="D20" s="187"/>
    </row>
    <row r="21" spans="1:4" s="184" customFormat="1" ht="63">
      <c r="A21" s="190">
        <v>945</v>
      </c>
      <c r="B21" s="191" t="s">
        <v>319</v>
      </c>
      <c r="C21" s="195" t="s">
        <v>381</v>
      </c>
      <c r="D21" s="187"/>
    </row>
    <row r="22" spans="1:4" s="184" customFormat="1" ht="63">
      <c r="A22" s="190">
        <v>945</v>
      </c>
      <c r="B22" s="191" t="s">
        <v>345</v>
      </c>
      <c r="C22" s="192" t="s">
        <v>346</v>
      </c>
      <c r="D22" s="187"/>
    </row>
    <row r="23" spans="1:4" s="184" customFormat="1" ht="31.5">
      <c r="A23" s="190">
        <v>945</v>
      </c>
      <c r="B23" s="196" t="s">
        <v>320</v>
      </c>
      <c r="C23" s="192" t="s">
        <v>321</v>
      </c>
      <c r="D23" s="187"/>
    </row>
    <row r="24" spans="1:4" s="184" customFormat="1" ht="15.75">
      <c r="A24" s="190">
        <v>945</v>
      </c>
      <c r="B24" s="196" t="s">
        <v>322</v>
      </c>
      <c r="C24" s="192" t="s">
        <v>323</v>
      </c>
      <c r="D24" s="187"/>
    </row>
    <row r="25" spans="1:4" s="184" customFormat="1" ht="33" customHeight="1">
      <c r="A25" s="190">
        <v>945</v>
      </c>
      <c r="B25" s="191" t="s">
        <v>324</v>
      </c>
      <c r="C25" s="192" t="s">
        <v>325</v>
      </c>
      <c r="D25" s="187"/>
    </row>
    <row r="26" spans="1:4" s="184" customFormat="1" ht="15.75">
      <c r="A26" s="190">
        <v>945</v>
      </c>
      <c r="B26" s="191" t="s">
        <v>326</v>
      </c>
      <c r="C26" s="192" t="s">
        <v>327</v>
      </c>
      <c r="D26" s="187"/>
    </row>
    <row r="27" spans="1:4" s="184" customFormat="1" ht="33" customHeight="1">
      <c r="A27" s="190">
        <v>945</v>
      </c>
      <c r="B27" s="191" t="s">
        <v>383</v>
      </c>
      <c r="C27" s="237" t="s">
        <v>385</v>
      </c>
      <c r="D27" s="187"/>
    </row>
    <row r="28" spans="1:4" s="184" customFormat="1" ht="21" customHeight="1">
      <c r="A28" s="190">
        <v>945</v>
      </c>
      <c r="B28" s="191" t="s">
        <v>298</v>
      </c>
      <c r="C28" s="192" t="s">
        <v>154</v>
      </c>
      <c r="D28" s="187"/>
    </row>
    <row r="29" spans="1:4" s="184" customFormat="1" ht="47.25">
      <c r="A29" s="190">
        <v>945</v>
      </c>
      <c r="B29" s="191" t="s">
        <v>299</v>
      </c>
      <c r="C29" s="192" t="s">
        <v>378</v>
      </c>
      <c r="D29" s="187"/>
    </row>
    <row r="30" spans="1:4" s="184" customFormat="1" ht="47.25">
      <c r="A30" s="190">
        <v>945</v>
      </c>
      <c r="B30" s="191" t="s">
        <v>300</v>
      </c>
      <c r="C30" s="192" t="s">
        <v>301</v>
      </c>
      <c r="D30" s="187"/>
    </row>
    <row r="31" spans="1:4" s="184" customFormat="1" ht="35.25" customHeight="1">
      <c r="A31" s="190">
        <v>945</v>
      </c>
      <c r="B31" s="198" t="s">
        <v>386</v>
      </c>
      <c r="C31" s="237" t="s">
        <v>387</v>
      </c>
      <c r="D31" s="187"/>
    </row>
    <row r="32" spans="1:4" s="184" customFormat="1" ht="47.25">
      <c r="A32" s="190">
        <v>945</v>
      </c>
      <c r="B32" s="191" t="s">
        <v>302</v>
      </c>
      <c r="C32" s="192" t="s">
        <v>348</v>
      </c>
      <c r="D32" s="187"/>
    </row>
    <row r="33" spans="1:4" s="184" customFormat="1" ht="78.75">
      <c r="A33" s="190">
        <v>945</v>
      </c>
      <c r="B33" s="191" t="s">
        <v>303</v>
      </c>
      <c r="C33" s="192" t="s">
        <v>157</v>
      </c>
      <c r="D33" s="187"/>
    </row>
    <row r="34" spans="1:3" ht="78.75">
      <c r="A34" s="190">
        <v>945</v>
      </c>
      <c r="B34" s="191" t="s">
        <v>388</v>
      </c>
      <c r="C34" s="199" t="s">
        <v>389</v>
      </c>
    </row>
    <row r="35" spans="1:3" ht="110.25">
      <c r="A35" s="190">
        <v>945</v>
      </c>
      <c r="B35" s="191" t="s">
        <v>390</v>
      </c>
      <c r="C35" s="199" t="s">
        <v>391</v>
      </c>
    </row>
    <row r="36" spans="1:4" ht="47.25">
      <c r="A36" s="190">
        <v>945</v>
      </c>
      <c r="B36" s="189" t="s">
        <v>304</v>
      </c>
      <c r="C36" s="192" t="s">
        <v>158</v>
      </c>
      <c r="D36" s="185"/>
    </row>
    <row r="37" spans="1:4" ht="48">
      <c r="A37" s="190">
        <v>945</v>
      </c>
      <c r="B37" s="189" t="s">
        <v>392</v>
      </c>
      <c r="C37" s="199" t="s">
        <v>393</v>
      </c>
      <c r="D37" s="185"/>
    </row>
    <row r="38" spans="1:3" ht="78.75">
      <c r="A38" s="190">
        <v>945</v>
      </c>
      <c r="B38" s="189" t="s">
        <v>394</v>
      </c>
      <c r="C38" s="199" t="s">
        <v>395</v>
      </c>
    </row>
    <row r="39" spans="1:4" ht="32.25" customHeight="1">
      <c r="A39" s="190">
        <v>945</v>
      </c>
      <c r="B39" s="189" t="s">
        <v>305</v>
      </c>
      <c r="C39" s="192" t="s">
        <v>306</v>
      </c>
      <c r="D39" s="185"/>
    </row>
    <row r="40" spans="1:3" ht="47.25">
      <c r="A40" s="190">
        <v>945</v>
      </c>
      <c r="B40" s="189" t="s">
        <v>307</v>
      </c>
      <c r="C40" s="192" t="s">
        <v>308</v>
      </c>
    </row>
    <row r="41" spans="1:3" ht="31.5">
      <c r="A41" s="190">
        <v>945</v>
      </c>
      <c r="B41" s="238" t="s">
        <v>309</v>
      </c>
      <c r="C41" s="239" t="s">
        <v>310</v>
      </c>
    </row>
    <row r="42" spans="1:4" s="184" customFormat="1" ht="15.75">
      <c r="A42" s="190">
        <v>945</v>
      </c>
      <c r="B42" s="189" t="s">
        <v>311</v>
      </c>
      <c r="C42" s="192" t="s">
        <v>312</v>
      </c>
      <c r="D42" s="187"/>
    </row>
    <row r="43" spans="1:4" s="184" customFormat="1" ht="66.75" customHeight="1">
      <c r="A43" s="190">
        <v>945</v>
      </c>
      <c r="B43" s="189" t="s">
        <v>313</v>
      </c>
      <c r="C43" s="192" t="s">
        <v>314</v>
      </c>
      <c r="D43" s="187">
        <v>3961.8</v>
      </c>
    </row>
    <row r="44" spans="1:3" ht="15.75">
      <c r="A44" s="190">
        <v>945</v>
      </c>
      <c r="B44" s="189" t="s">
        <v>317</v>
      </c>
      <c r="C44" s="192" t="s">
        <v>318</v>
      </c>
    </row>
    <row r="45" spans="1:3" ht="94.5">
      <c r="A45" s="190">
        <v>945</v>
      </c>
      <c r="B45" s="189" t="s">
        <v>315</v>
      </c>
      <c r="C45" s="192" t="s">
        <v>316</v>
      </c>
    </row>
    <row r="46" spans="1:3" ht="47.25">
      <c r="A46" s="190">
        <v>945</v>
      </c>
      <c r="B46" s="189" t="s">
        <v>350</v>
      </c>
      <c r="C46" s="192" t="s">
        <v>382</v>
      </c>
    </row>
    <row r="47" spans="1:3" ht="47.25">
      <c r="A47" s="190">
        <v>945</v>
      </c>
      <c r="B47" s="189" t="s">
        <v>352</v>
      </c>
      <c r="C47" s="192" t="s">
        <v>353</v>
      </c>
    </row>
  </sheetData>
  <sheetProtection/>
  <mergeCells count="4">
    <mergeCell ref="A7:C7"/>
    <mergeCell ref="A9:B9"/>
    <mergeCell ref="C9:C10"/>
    <mergeCell ref="B12:C12"/>
  </mergeCells>
  <printOptions/>
  <pageMargins left="1.1811023622047245" right="0.1968503937007874" top="0.3937007874015748" bottom="0.196850393700787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8.421875" style="52" customWidth="1"/>
    <col min="2" max="2" width="59.28125" style="52" customWidth="1"/>
    <col min="3" max="3" width="12.57421875" style="52" customWidth="1"/>
    <col min="4" max="4" width="20.57421875" style="52" customWidth="1"/>
    <col min="5" max="5" width="14.8515625" style="52" customWidth="1"/>
    <col min="6" max="6" width="15.00390625" style="52" customWidth="1"/>
    <col min="7" max="16384" width="9.140625" style="52" customWidth="1"/>
  </cols>
  <sheetData>
    <row r="1" spans="2:4" ht="15.75">
      <c r="B1" s="242" t="s">
        <v>396</v>
      </c>
      <c r="C1" s="242"/>
      <c r="D1" s="243"/>
    </row>
    <row r="2" spans="2:4" ht="15.75">
      <c r="B2" s="6" t="s">
        <v>397</v>
      </c>
      <c r="C2" s="6"/>
      <c r="D2" s="243"/>
    </row>
    <row r="3" spans="2:4" ht="15.75">
      <c r="B3" s="6" t="s">
        <v>398</v>
      </c>
      <c r="C3" s="6"/>
      <c r="D3" s="243"/>
    </row>
    <row r="4" spans="2:4" ht="15.75">
      <c r="B4" s="8" t="s">
        <v>427</v>
      </c>
      <c r="C4" s="8"/>
      <c r="D4" s="243"/>
    </row>
    <row r="5" spans="1:9" s="245" customFormat="1" ht="15.75">
      <c r="A5" s="244"/>
      <c r="B5" s="323" t="s">
        <v>442</v>
      </c>
      <c r="C5" s="323"/>
      <c r="E5" s="246"/>
      <c r="H5" s="247"/>
      <c r="I5" s="247"/>
    </row>
    <row r="6" spans="1:4" ht="18.75">
      <c r="A6" s="248"/>
      <c r="B6" s="342"/>
      <c r="C6" s="342"/>
      <c r="D6" s="243"/>
    </row>
    <row r="7" spans="1:4" ht="12.75">
      <c r="A7" s="248"/>
      <c r="B7" s="243"/>
      <c r="C7" s="243"/>
      <c r="D7" s="243"/>
    </row>
    <row r="8" spans="1:3" ht="15.75" customHeight="1">
      <c r="A8" s="343" t="s">
        <v>426</v>
      </c>
      <c r="B8" s="343"/>
      <c r="C8" s="343"/>
    </row>
    <row r="9" spans="1:3" ht="9.75" customHeight="1">
      <c r="A9" s="343"/>
      <c r="B9" s="343"/>
      <c r="C9" s="343"/>
    </row>
    <row r="10" spans="1:3" ht="9" customHeight="1">
      <c r="A10" s="343"/>
      <c r="B10" s="343"/>
      <c r="C10" s="343"/>
    </row>
    <row r="11" spans="1:3" ht="9" customHeight="1">
      <c r="A11" s="343"/>
      <c r="B11" s="343"/>
      <c r="C11" s="343"/>
    </row>
    <row r="12" spans="1:3" ht="32.25" customHeight="1">
      <c r="A12" s="344" t="s">
        <v>1</v>
      </c>
      <c r="B12" s="344"/>
      <c r="C12" s="344"/>
    </row>
    <row r="13" spans="1:3" ht="12.75">
      <c r="A13" s="249" t="s">
        <v>79</v>
      </c>
      <c r="B13" s="249" t="s">
        <v>167</v>
      </c>
      <c r="C13" s="250" t="s">
        <v>168</v>
      </c>
    </row>
    <row r="14" spans="1:3" ht="17.25" customHeight="1">
      <c r="A14" s="251" t="s">
        <v>399</v>
      </c>
      <c r="B14" s="252" t="s">
        <v>400</v>
      </c>
      <c r="C14" s="253">
        <f>C15+C19</f>
        <v>9215.865329999986</v>
      </c>
    </row>
    <row r="15" spans="1:3" ht="25.5">
      <c r="A15" s="251" t="s">
        <v>401</v>
      </c>
      <c r="B15" s="252" t="s">
        <v>402</v>
      </c>
      <c r="C15" s="253">
        <f>C16</f>
        <v>0</v>
      </c>
    </row>
    <row r="16" spans="1:3" ht="25.5">
      <c r="A16" s="251" t="s">
        <v>403</v>
      </c>
      <c r="B16" s="252" t="s">
        <v>404</v>
      </c>
      <c r="C16" s="254">
        <f>C17</f>
        <v>0</v>
      </c>
    </row>
    <row r="17" spans="1:3" ht="38.25">
      <c r="A17" s="251" t="s">
        <v>405</v>
      </c>
      <c r="B17" s="252" t="s">
        <v>406</v>
      </c>
      <c r="C17" s="253"/>
    </row>
    <row r="18" spans="1:3" ht="38.25">
      <c r="A18" s="251" t="s">
        <v>407</v>
      </c>
      <c r="B18" s="252" t="s">
        <v>408</v>
      </c>
      <c r="C18" s="253"/>
    </row>
    <row r="19" spans="1:3" ht="12.75">
      <c r="A19" s="251" t="s">
        <v>169</v>
      </c>
      <c r="B19" s="252" t="s">
        <v>409</v>
      </c>
      <c r="C19" s="253">
        <f>C20+C24</f>
        <v>9215.865329999986</v>
      </c>
    </row>
    <row r="20" spans="1:3" ht="12.75">
      <c r="A20" s="251" t="s">
        <v>410</v>
      </c>
      <c r="B20" s="252" t="s">
        <v>411</v>
      </c>
      <c r="C20" s="253">
        <f>C21</f>
        <v>-75135.48611</v>
      </c>
    </row>
    <row r="21" spans="1:3" ht="21.75" customHeight="1">
      <c r="A21" s="251" t="s">
        <v>412</v>
      </c>
      <c r="B21" s="252" t="s">
        <v>413</v>
      </c>
      <c r="C21" s="253">
        <f>C22</f>
        <v>-75135.48611</v>
      </c>
    </row>
    <row r="22" spans="1:3" ht="12.75">
      <c r="A22" s="251" t="s">
        <v>414</v>
      </c>
      <c r="B22" s="252" t="s">
        <v>415</v>
      </c>
      <c r="C22" s="253">
        <f>C23</f>
        <v>-75135.48611</v>
      </c>
    </row>
    <row r="23" spans="1:3" ht="12.75">
      <c r="A23" s="251" t="s">
        <v>416</v>
      </c>
      <c r="B23" s="252" t="s">
        <v>417</v>
      </c>
      <c r="C23" s="253">
        <f>'прил.1'!C10*-1</f>
        <v>-75135.48611</v>
      </c>
    </row>
    <row r="24" spans="1:3" ht="12.75">
      <c r="A24" s="251" t="s">
        <v>418</v>
      </c>
      <c r="B24" s="252" t="s">
        <v>419</v>
      </c>
      <c r="C24" s="253">
        <f>C25</f>
        <v>84351.35143999998</v>
      </c>
    </row>
    <row r="25" spans="1:3" ht="12.75">
      <c r="A25" s="251" t="s">
        <v>420</v>
      </c>
      <c r="B25" s="252" t="s">
        <v>421</v>
      </c>
      <c r="C25" s="253">
        <f>C26</f>
        <v>84351.35143999998</v>
      </c>
    </row>
    <row r="26" spans="1:3" ht="12.75">
      <c r="A26" s="251" t="s">
        <v>422</v>
      </c>
      <c r="B26" s="252" t="s">
        <v>423</v>
      </c>
      <c r="C26" s="253">
        <f>C27</f>
        <v>84351.35143999998</v>
      </c>
    </row>
    <row r="27" spans="1:3" ht="12.75">
      <c r="A27" s="251" t="s">
        <v>424</v>
      </c>
      <c r="B27" s="252" t="s">
        <v>425</v>
      </c>
      <c r="C27" s="253">
        <f>'прил. 4'!H10+'прил. 5'!C17*-1</f>
        <v>84351.35143999998</v>
      </c>
    </row>
  </sheetData>
  <sheetProtection/>
  <mergeCells count="4">
    <mergeCell ref="B5:C5"/>
    <mergeCell ref="B6:C6"/>
    <mergeCell ref="A8:C11"/>
    <mergeCell ref="A12:C12"/>
  </mergeCells>
  <conditionalFormatting sqref="B1">
    <cfRule type="expression" priority="2" dxfId="1" stopIfTrue="1">
      <formula>$G1&lt;&gt;""</formula>
    </cfRule>
  </conditionalFormatting>
  <conditionalFormatting sqref="A6:A7">
    <cfRule type="expression" priority="1" dxfId="0" stopIfTrue="1">
      <formula>$D6&lt;&gt;""</formula>
    </cfRule>
  </conditionalFormatting>
  <printOptions/>
  <pageMargins left="0.984251968503937" right="0.1968503937007874" top="0.3937007874015748" bottom="0.748031496062992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2013-09-05T10:16:16Z</cp:lastPrinted>
  <dcterms:created xsi:type="dcterms:W3CDTF">2011-11-28T11:50:24Z</dcterms:created>
  <dcterms:modified xsi:type="dcterms:W3CDTF">2013-09-09T06:45:51Z</dcterms:modified>
  <cp:category/>
  <cp:version/>
  <cp:contentType/>
  <cp:contentStatus/>
</cp:coreProperties>
</file>